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6605" windowHeight="7995" tabRatio="608" activeTab="8"/>
  </bookViews>
  <sheets>
    <sheet name="1" sheetId="4" r:id="rId1"/>
    <sheet name="2" sheetId="5" r:id="rId2"/>
    <sheet name="уровни" sheetId="13" r:id="rId3"/>
    <sheet name="8А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'1'!$E$3:$AA$22</definedName>
    <definedName name="_xlnm.Print_Area" localSheetId="0">'1'!$A$2:$AA$40</definedName>
  </definedNames>
  <calcPr calcId="124519"/>
</workbook>
</file>

<file path=xl/calcChain.xml><?xml version="1.0" encoding="utf-8"?>
<calcChain xmlns="http://schemas.openxmlformats.org/spreadsheetml/2006/main">
  <c r="C20" i="5"/>
  <c r="C19"/>
  <c r="C18"/>
  <c r="C17"/>
  <c r="C16"/>
  <c r="C15"/>
  <c r="C14"/>
  <c r="C13"/>
  <c r="C12"/>
  <c r="C11"/>
  <c r="C10"/>
  <c r="C9"/>
  <c r="C8"/>
  <c r="C7"/>
  <c r="C6"/>
  <c r="C5"/>
  <c r="C4"/>
  <c r="C3"/>
  <c r="F1" i="11" l="1"/>
  <c r="G1"/>
  <c r="H1"/>
  <c r="I1"/>
  <c r="J1"/>
  <c r="K1"/>
  <c r="L1"/>
  <c r="M1"/>
  <c r="N1"/>
  <c r="AL2"/>
  <c r="H14" i="5" s="1"/>
  <c r="Q1" i="11"/>
  <c r="AM2" s="1"/>
  <c r="H15" i="5" s="1"/>
  <c r="R1" i="11"/>
  <c r="AN2" s="1"/>
  <c r="H16" i="5" s="1"/>
  <c r="S25" i="11"/>
  <c r="AP2"/>
  <c r="H18" i="5" s="1"/>
  <c r="AQ2" i="11"/>
  <c r="H19" i="5" s="1"/>
  <c r="V1" i="11"/>
  <c r="AR2" s="1"/>
  <c r="H20" i="5" s="1"/>
  <c r="E1" i="11"/>
  <c r="AL4"/>
  <c r="AM4"/>
  <c r="AN4"/>
  <c r="AO4"/>
  <c r="AP4"/>
  <c r="AQ4"/>
  <c r="AR4"/>
  <c r="AL5"/>
  <c r="AM5"/>
  <c r="AN5"/>
  <c r="AO5"/>
  <c r="AP5"/>
  <c r="AQ5"/>
  <c r="AR5"/>
  <c r="AB7"/>
  <c r="R25"/>
  <c r="V27"/>
  <c r="U27"/>
  <c r="T27"/>
  <c r="S27"/>
  <c r="R27"/>
  <c r="Q27"/>
  <c r="Z31" i="4"/>
  <c r="AA31" s="1"/>
  <c r="Q22"/>
  <c r="R22"/>
  <c r="S22"/>
  <c r="T22"/>
  <c r="U22"/>
  <c r="V22"/>
  <c r="Q25"/>
  <c r="I15" i="5" s="1"/>
  <c r="G15" s="1"/>
  <c r="R25" i="4"/>
  <c r="I16" i="5" s="1"/>
  <c r="G16" s="1"/>
  <c r="S25" i="4"/>
  <c r="I17" i="5" s="1"/>
  <c r="G17" s="1"/>
  <c r="T25" i="4"/>
  <c r="I18" i="5" s="1"/>
  <c r="G18" s="1"/>
  <c r="U25" i="4"/>
  <c r="I19" i="5" s="1"/>
  <c r="G19" s="1"/>
  <c r="V25" i="4"/>
  <c r="I20" i="5" s="1"/>
  <c r="G20" s="1"/>
  <c r="Q27" i="4"/>
  <c r="R27"/>
  <c r="S27"/>
  <c r="T27"/>
  <c r="U27"/>
  <c r="V27"/>
  <c r="Q28"/>
  <c r="R28"/>
  <c r="S28"/>
  <c r="T28"/>
  <c r="U28"/>
  <c r="V28"/>
  <c r="V25" i="11" l="1"/>
  <c r="AO2"/>
  <c r="H17" i="5" s="1"/>
  <c r="AA6" i="4"/>
  <c r="AR3" i="11"/>
  <c r="U25"/>
  <c r="Q25"/>
  <c r="T25"/>
  <c r="AN3"/>
  <c r="AQ3"/>
  <c r="AM3"/>
  <c r="AP3"/>
  <c r="AL3"/>
  <c r="U26" i="4"/>
  <c r="Q26"/>
  <c r="V26"/>
  <c r="R26"/>
  <c r="S26"/>
  <c r="T26"/>
  <c r="P27" i="11"/>
  <c r="O27"/>
  <c r="N27"/>
  <c r="M27"/>
  <c r="L27"/>
  <c r="K27"/>
  <c r="J27"/>
  <c r="I27"/>
  <c r="H27"/>
  <c r="G27"/>
  <c r="F27"/>
  <c r="E27"/>
  <c r="AO3" l="1"/>
  <c r="F25" i="4"/>
  <c r="I4" i="5" s="1"/>
  <c r="G4" s="1"/>
  <c r="G25" i="4"/>
  <c r="I5" i="5" s="1"/>
  <c r="G5" s="1"/>
  <c r="H25" i="4"/>
  <c r="I6" i="5" s="1"/>
  <c r="G6" s="1"/>
  <c r="I25" i="4"/>
  <c r="I7" i="5" s="1"/>
  <c r="G7" s="1"/>
  <c r="J25" i="4"/>
  <c r="I8" i="5" s="1"/>
  <c r="G8" s="1"/>
  <c r="K25" i="4"/>
  <c r="I9" i="5" s="1"/>
  <c r="G9" s="1"/>
  <c r="L25" i="4"/>
  <c r="I10" i="5" s="1"/>
  <c r="G10" s="1"/>
  <c r="M25" i="4"/>
  <c r="I11" i="5" s="1"/>
  <c r="G11" s="1"/>
  <c r="N25" i="4"/>
  <c r="I12" i="5" s="1"/>
  <c r="G12" s="1"/>
  <c r="O25" i="4"/>
  <c r="I13" i="5" s="1"/>
  <c r="G13" s="1"/>
  <c r="P25" i="4"/>
  <c r="I14" i="5" s="1"/>
  <c r="G14" s="1"/>
  <c r="W25" i="4"/>
  <c r="X25"/>
  <c r="E25"/>
  <c r="I3" i="5" s="1"/>
  <c r="G3" s="1"/>
  <c r="AC16" i="11"/>
  <c r="K3" i="6" s="1"/>
  <c r="AC15" i="11"/>
  <c r="J3" i="6" s="1"/>
  <c r="AB10" i="11"/>
  <c r="AC10" s="1"/>
  <c r="AB9"/>
  <c r="AB8"/>
  <c r="F3" i="6" s="1"/>
  <c r="AC7" i="11"/>
  <c r="AK5"/>
  <c r="AJ5"/>
  <c r="AI5"/>
  <c r="AH5"/>
  <c r="AG5"/>
  <c r="AF5"/>
  <c r="AE5"/>
  <c r="AD5"/>
  <c r="AC5"/>
  <c r="AB5"/>
  <c r="AA5"/>
  <c r="AK4"/>
  <c r="AJ4"/>
  <c r="AI4"/>
  <c r="AH4"/>
  <c r="AG4"/>
  <c r="AF4"/>
  <c r="AE4"/>
  <c r="AD4"/>
  <c r="AC4"/>
  <c r="AB4"/>
  <c r="AA4"/>
  <c r="AK2"/>
  <c r="H13" i="5" s="1"/>
  <c r="AJ2" i="11"/>
  <c r="H12" i="5" s="1"/>
  <c r="AI2" i="11"/>
  <c r="H11" i="5" s="1"/>
  <c r="AH2" i="11"/>
  <c r="H10" i="5" s="1"/>
  <c r="AG2" i="11"/>
  <c r="H9" i="5" s="1"/>
  <c r="AF2" i="11"/>
  <c r="H8" i="5" s="1"/>
  <c r="AE2" i="11"/>
  <c r="H7" i="5" s="1"/>
  <c r="AD2" i="11"/>
  <c r="H6" i="5" s="1"/>
  <c r="AC2" i="11"/>
  <c r="H5" i="5" s="1"/>
  <c r="AB2" i="11"/>
  <c r="H4" i="5" s="1"/>
  <c r="AA2" i="11"/>
  <c r="H3" i="5" s="1"/>
  <c r="X25" i="11"/>
  <c r="W25"/>
  <c r="P25"/>
  <c r="O25"/>
  <c r="N25"/>
  <c r="M25"/>
  <c r="L25"/>
  <c r="K25"/>
  <c r="J25"/>
  <c r="I25"/>
  <c r="H25"/>
  <c r="G25"/>
  <c r="F25"/>
  <c r="E25"/>
  <c r="Y6"/>
  <c r="F27" i="4"/>
  <c r="G27"/>
  <c r="H27"/>
  <c r="I27"/>
  <c r="J27"/>
  <c r="K27"/>
  <c r="L27"/>
  <c r="M27"/>
  <c r="N27"/>
  <c r="O27"/>
  <c r="P27"/>
  <c r="W27"/>
  <c r="X27"/>
  <c r="E27"/>
  <c r="X22"/>
  <c r="Z22"/>
  <c r="Y22"/>
  <c r="Y8" i="11" l="1"/>
  <c r="Y12"/>
  <c r="Y20"/>
  <c r="Y24"/>
  <c r="Y9"/>
  <c r="Y13"/>
  <c r="Y17"/>
  <c r="Y21"/>
  <c r="Y10"/>
  <c r="Y14"/>
  <c r="Y18"/>
  <c r="Y22"/>
  <c r="Y7"/>
  <c r="Y11"/>
  <c r="Y15"/>
  <c r="Y19"/>
  <c r="Y23"/>
  <c r="Y16"/>
  <c r="AC3"/>
  <c r="AG3"/>
  <c r="AK3"/>
  <c r="AD3"/>
  <c r="AH3"/>
  <c r="AA3"/>
  <c r="AE3"/>
  <c r="AI3"/>
  <c r="AC14"/>
  <c r="I3" i="6" s="1"/>
  <c r="AB3" i="11"/>
  <c r="AF3"/>
  <c r="AJ3"/>
  <c r="AC13"/>
  <c r="D3" i="6"/>
  <c r="E3"/>
  <c r="G3"/>
  <c r="AC8" i="11"/>
  <c r="AC9"/>
  <c r="AA40" i="4"/>
  <c r="K4" i="6" s="1"/>
  <c r="AA39" i="4"/>
  <c r="J4" i="6" s="1"/>
  <c r="Z34" i="4"/>
  <c r="AA34" s="1"/>
  <c r="Z33"/>
  <c r="Z32"/>
  <c r="AA32" s="1"/>
  <c r="H3" i="6" l="1"/>
  <c r="AC20" i="11"/>
  <c r="AC24"/>
  <c r="AD24" s="1"/>
  <c r="AC12"/>
  <c r="AC17"/>
  <c r="L3" i="6" s="1"/>
  <c r="Y25" i="11"/>
  <c r="AA38" i="4"/>
  <c r="I4" i="6" s="1"/>
  <c r="C4"/>
  <c r="AA33" i="4"/>
  <c r="AA37"/>
  <c r="H4" i="6" s="1"/>
  <c r="G4"/>
  <c r="F4"/>
  <c r="D4"/>
  <c r="E4"/>
  <c r="AC21" i="11" l="1"/>
  <c r="AD20"/>
  <c r="F28" i="4"/>
  <c r="G28"/>
  <c r="H28"/>
  <c r="I28"/>
  <c r="J28"/>
  <c r="K28"/>
  <c r="L28"/>
  <c r="M28"/>
  <c r="N28"/>
  <c r="O28"/>
  <c r="P28"/>
  <c r="W28"/>
  <c r="X28"/>
  <c r="E28"/>
  <c r="F22"/>
  <c r="G22"/>
  <c r="H22"/>
  <c r="I22"/>
  <c r="J22"/>
  <c r="K22"/>
  <c r="L22"/>
  <c r="M22"/>
  <c r="N22"/>
  <c r="O22"/>
  <c r="P22"/>
  <c r="W22"/>
  <c r="E22"/>
  <c r="AC22" i="11" l="1"/>
  <c r="AD21"/>
  <c r="AA7" i="4"/>
  <c r="AA9"/>
  <c r="AA11"/>
  <c r="AA13"/>
  <c r="AA15"/>
  <c r="AA17"/>
  <c r="AA19"/>
  <c r="AA21"/>
  <c r="AA8"/>
  <c r="AA10"/>
  <c r="AA12"/>
  <c r="AA14"/>
  <c r="AA16"/>
  <c r="AA18"/>
  <c r="AA20"/>
  <c r="W26"/>
  <c r="M26"/>
  <c r="I26"/>
  <c r="E26"/>
  <c r="P26"/>
  <c r="L26"/>
  <c r="H26"/>
  <c r="O26"/>
  <c r="K26"/>
  <c r="G26"/>
  <c r="X26"/>
  <c r="N26"/>
  <c r="J26"/>
  <c r="F26"/>
  <c r="AA36" l="1"/>
  <c r="AC23" i="11"/>
  <c r="AD23" s="1"/>
  <c r="AD22"/>
  <c r="J41" i="4"/>
  <c r="K41" s="1"/>
  <c r="J37"/>
  <c r="K37" s="1"/>
  <c r="AA22"/>
  <c r="AA41"/>
  <c r="L4" i="6" s="1"/>
  <c r="J38" i="4" l="1"/>
  <c r="K38" l="1"/>
  <c r="J39"/>
  <c r="K39" l="1"/>
  <c r="J40"/>
  <c r="K40" s="1"/>
</calcChain>
</file>

<file path=xl/sharedStrings.xml><?xml version="1.0" encoding="utf-8"?>
<sst xmlns="http://schemas.openxmlformats.org/spreadsheetml/2006/main" count="319" uniqueCount="92">
  <si>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</si>
  <si>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</si>
  <si>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</si>
  <si>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</si>
  <si>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</si>
  <si>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</si>
  <si>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</si>
  <si>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</si>
  <si>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</si>
  <si>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</si>
  <si>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</si>
  <si>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</si>
  <si>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</si>
  <si>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</si>
  <si>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</si>
  <si>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</si>
  <si>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</si>
  <si>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</si>
  <si>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</si>
  <si>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</si>
  <si>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</si>
  <si>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</si>
  <si>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</si>
  <si>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</si>
  <si>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</si>
  <si>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</si>
  <si>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</si>
  <si>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</si>
  <si>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</si>
  <si>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</si>
  <si>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</si>
  <si>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</si>
  <si>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</si>
  <si>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</si>
  <si>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</si>
  <si>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</si>
  <si>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</si>
  <si>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</si>
  <si>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</si>
  <si>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</si>
  <si>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</si>
  <si>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</si>
  <si>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</si>
  <si>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</si>
  <si>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</si>
  <si>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</si>
  <si>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</si>
  <si>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</si>
  <si>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</si>
  <si>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</si>
  <si>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</si>
  <si>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</si>
  <si>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</si>
  <si>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</si>
  <si>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</si>
  <si>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</si>
  <si>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Весютова Дарья</t>
  </si>
  <si>
    <t>Елисеев Артем</t>
  </si>
  <si>
    <t>Ермаков Андрей</t>
  </si>
  <si>
    <t>Зубакин Тимур</t>
  </si>
  <si>
    <t>Камамедова Диана</t>
  </si>
  <si>
    <t>Лаврин Влад</t>
  </si>
  <si>
    <t>Мельников Денис</t>
  </si>
  <si>
    <t>Мирзоев Иброхим</t>
  </si>
  <si>
    <t>Овсянников Егор</t>
  </si>
  <si>
    <t>Першина Вера</t>
  </si>
  <si>
    <t>Сидоркина Дарья</t>
  </si>
  <si>
    <t>Сурков Максим</t>
  </si>
  <si>
    <t>Тумайкина Анастасия</t>
  </si>
  <si>
    <t>Хасанов Салават</t>
  </si>
  <si>
    <t>Чернов Глеб</t>
  </si>
  <si>
    <t>Чернышев Станислав</t>
  </si>
  <si>
    <t>X</t>
  </si>
  <si>
    <t>8А</t>
  </si>
  <si>
    <t>1.1. Особенности географического положения России. Территория и акватория, морские и сухопутные границы. Умения устанавливать причинно-следственные связи, строить логическое рассуждение. Умения создавать, применять и преобразовывать знаки и символы, модели и схемы для решения учебных и познавательных задач. 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информации, выявлять взаимодополняющую географическую информацию. Умение различать изученные географические объекты</t>
  </si>
  <si>
    <t>1.2. Особенности географического положения России. Территория и акватория, морские и сухопутные границы.  Умения устанавливать причинно-следственные связи, строить логическое рассуждение. Умения создавать, применять и преобразовывать знаки и символы, модели и схемы для решения учебных и познавательных задач. 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информации, выявлять взаимодополняющую географическую информацию. Умение различать изученные географические объекты</t>
  </si>
  <si>
    <t>2.1. Особенности географического положения России. Территория и акватория, морские и сухопутные границы. Умения определять понятия, создавать обобщения, устанавливать аналогии. Умения устанавливать причинно-следственные связи, строить логическое рассуждение. 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t>
  </si>
  <si>
    <t>2.2. Особенности географического положения России. Территория и акватория, морские и сухопутные границы. Умения определять понятия, создавать обобщения, устанавливать аналогии. Умения устанавливать причинно-следственные связи, строить логическое рассуждение. 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t>
  </si>
  <si>
    <t>3.1. Природа России. Особенности геологического строения и распространения крупных форм рельефа.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Умение различать географические процессы и явления, определяющие особенности компонентов природы отдельных территорий</t>
  </si>
  <si>
    <t>3.2. Природа России. Особенности геологического строения и распространения крупных форм рельефа.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Умение различать географические процессы и явления, определяющие особенности компонентов природы отдельных территорий</t>
  </si>
  <si>
    <t>3.3. Природа России. Особенности геологического строения и распространения крупных форм рельефа.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Умение различать географические процессы и явления, определяющие особенности компонентов природы отдельных территорий</t>
  </si>
  <si>
    <t>4.1. Природа России. Внутренние воды и водные ресурсы, особенности их размещения на территории страны. Моря России. Умения устанавливать причинно-следственные связи, строить логическое рассуждение, умозаключение  и делать выводы. Смысловое чтение.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t>
  </si>
  <si>
    <t>4.2. Природа России. Внутренние воды и водные ресурсы, особенности их размещения на территории страны. Моря России. Умения устанавливать причинно-следственные связи, строить логическое рассуждение, умозаключение  и делать выводы. Смысловое чтение.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t>
  </si>
  <si>
    <t>4.3.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t>
  </si>
  <si>
    <t>5.1. Природа России. Типы климатов, факторы их формирования, климатические пояса. Климат и хозяйственная деятельность людей.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 создавать, применять и преобразовывать знаки и символы, модели и схемы для решения учебных и познавательных задач. Смысловое чтение</t>
  </si>
  <si>
    <t>5.2. Владение понятийным аппаратом географии. Умения: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представлять в различных формах географическую информацию. Умение использовать источники географической информации для решения различных задач</t>
  </si>
  <si>
    <t>5.3.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</t>
  </si>
  <si>
    <t>6.1. Административно-территориальное устройство России. Часовые пояса. Растительный и животный мир России. Почвы. Природные зоны. Высотная поясность.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Смысловое чтение. Умение применять географическое мышление в познавательной, коммуникативной и социальной практике. Первичные компетенции использования территориального подхода как основы географического мышления, владение понятийным аппаратом географии</t>
  </si>
  <si>
    <t>6.2.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явления; представлять в различных формах  географическую информацию</t>
  </si>
  <si>
    <t>6.3. Умение использовать источники географической информации для решения различных задач. Способность использовать знания о географических законах и закономерностях, а также о мировом, зональном, летнем и зимнем времени для решения практико-ориентированных задач по определению различий в поясном времени территорий в контексте  реальной жизни</t>
  </si>
  <si>
    <t>7.1. Население России. Умения устанавливать причинно-следственные связи, строить логическое рассуждение, умозаключение и делать выводы.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t>
  </si>
  <si>
    <t>7.2. Население России. Умения устанавливать причинно-следственные связи, строить логическое рассуждение, умозаключение и делать выводы.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</si>
</sst>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23E-2"/>
                  <c:y val="4.1779497353170176E-3"/>
                </c:manualLayout>
              </c:layout>
              <c:dLblPos val="bestFit"/>
              <c:showVal val="1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Val val="1"/>
            <c:showLeaderLines val="1"/>
          </c:dLbls>
          <c:cat>
            <c:strRef>
              <c:f>'1'!$E$37:$I$41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'1'!$K$37:$K$41</c:f>
              <c:numCache>
                <c:formatCode>0.0</c:formatCode>
                <c:ptCount val="5"/>
                <c:pt idx="0">
                  <c:v>0</c:v>
                </c:pt>
                <c:pt idx="1">
                  <c:v>1.5151515151515151</c:v>
                </c:pt>
                <c:pt idx="2">
                  <c:v>1.5151515151515151</c:v>
                </c:pt>
                <c:pt idx="3">
                  <c:v>2.2727272727272729</c:v>
                </c:pt>
                <c:pt idx="4">
                  <c:v>6.8181818181818175</c:v>
                </c:pt>
              </c:numCache>
            </c:numRef>
          </c:val>
        </c:ser>
        <c:firstSliceAng val="0"/>
      </c:pieChart>
    </c:plotArea>
    <c:legend>
      <c:legendPos val="b"/>
      <c:layout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'8А'!$AA$20:$AB$24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'8А'!$AD$20:$AD$24</c:f>
              <c:numCache>
                <c:formatCode>0.0</c:formatCode>
                <c:ptCount val="5"/>
                <c:pt idx="0">
                  <c:v>0</c:v>
                </c:pt>
                <c:pt idx="1">
                  <c:v>6.0606060606060606</c:v>
                </c:pt>
                <c:pt idx="2">
                  <c:v>6.0606060606060606</c:v>
                </c:pt>
                <c:pt idx="3">
                  <c:v>9.0909090909090917</c:v>
                </c:pt>
                <c:pt idx="4">
                  <c:v>36.363636363636367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показатели!$A$3:$A$4</c:f>
              <c:strCache>
                <c:ptCount val="2"/>
                <c:pt idx="0">
                  <c:v>8А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48.484848484848484</c:v>
                </c:pt>
                <c:pt idx="1">
                  <c:v>12.121212121212121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dLbls>
            <c:dLbl>
              <c:idx val="1"/>
              <c:layout>
                <c:manualLayout>
                  <c:x val="2.0480404714298878E-2"/>
                  <c:y val="-1.6711798941267994E-2"/>
                </c:manualLayout>
              </c:layout>
              <c:showVal val="1"/>
            </c:dLbl>
            <c:dLbl>
              <c:idx val="4"/>
              <c:layout>
                <c:manualLayout>
                  <c:x val="1.9115044400012309E-2"/>
                  <c:y val="-1.044487433829255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показатели!$A$3:$A$4</c:f>
              <c:strCache>
                <c:ptCount val="2"/>
                <c:pt idx="0">
                  <c:v>8А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12.121212121212121</c:v>
                </c:pt>
                <c:pt idx="1">
                  <c:v>3.0303030303030303</c:v>
                </c:pt>
              </c:numCache>
            </c:numRef>
          </c:val>
        </c:ser>
        <c:shape val="box"/>
        <c:axId val="86111744"/>
        <c:axId val="86113280"/>
        <c:axId val="0"/>
      </c:bar3DChart>
      <c:catAx>
        <c:axId val="86111744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6113280"/>
        <c:crosses val="autoZero"/>
        <c:auto val="1"/>
        <c:lblAlgn val="ctr"/>
        <c:lblOffset val="100"/>
      </c:catAx>
      <c:valAx>
        <c:axId val="86113280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611174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Val val="1"/>
            </c:dLbl>
            <c:dLbl>
              <c:idx val="1"/>
              <c:layout>
                <c:manualLayout>
                  <c:x val="1.7749684085725706E-2"/>
                  <c:y val="-2.08897486765851E-2"/>
                </c:manualLayout>
              </c:layout>
              <c:showVal val="1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Val val="1"/>
            </c:dLbl>
            <c:dLbl>
              <c:idx val="3"/>
              <c:layout>
                <c:manualLayout>
                  <c:x val="1.9115044400012309E-2"/>
                  <c:y val="-8.3558994706340404E-3"/>
                </c:manualLayout>
              </c:layout>
              <c:showVal val="1"/>
            </c:dLbl>
            <c:dLbl>
              <c:idx val="4"/>
              <c:layout>
                <c:manualLayout>
                  <c:x val="1.5018963457152519E-2"/>
                  <c:y val="-1.4622824073609559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Val val="1"/>
          </c:dLbls>
          <c:cat>
            <c:strRef>
              <c:f>показатели!$A$3:$A$4</c:f>
              <c:strCache>
                <c:ptCount val="2"/>
                <c:pt idx="0">
                  <c:v>8А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43.540669856459331</c:v>
                </c:pt>
                <c:pt idx="1">
                  <c:v>51.704545454545453</c:v>
                </c:pt>
              </c:numCache>
            </c:numRef>
          </c:val>
        </c:ser>
        <c:shape val="box"/>
        <c:axId val="86617472"/>
        <c:axId val="86619264"/>
        <c:axId val="0"/>
      </c:bar3DChart>
      <c:catAx>
        <c:axId val="86617472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6619264"/>
        <c:crosses val="autoZero"/>
        <c:auto val="1"/>
        <c:lblAlgn val="ctr"/>
        <c:lblOffset val="100"/>
      </c:catAx>
      <c:valAx>
        <c:axId val="86619264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6617472"/>
        <c:crosses val="autoZero"/>
        <c:crossBetween val="between"/>
      </c:valAx>
    </c:plotArea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Val val="1"/>
          </c:dLbls>
          <c:cat>
            <c:numRef>
              <c:f>'1'!$E$4:$X$4</c:f>
              <c:numCache>
                <c:formatCode>General</c:formatCode>
                <c:ptCount val="20"/>
              </c:numCache>
            </c:numRef>
          </c:cat>
          <c:val>
            <c:numRef>
              <c:f>'2'!$D$3:$D$20</c:f>
              <c:numCache>
                <c:formatCode>General</c:formatCode>
                <c:ptCount val="18"/>
                <c:pt idx="0">
                  <c:v>66.67</c:v>
                </c:pt>
                <c:pt idx="1">
                  <c:v>81.25</c:v>
                </c:pt>
                <c:pt idx="2">
                  <c:v>46.88</c:v>
                </c:pt>
                <c:pt idx="3">
                  <c:v>0</c:v>
                </c:pt>
                <c:pt idx="4">
                  <c:v>90.63</c:v>
                </c:pt>
                <c:pt idx="5">
                  <c:v>90.63</c:v>
                </c:pt>
                <c:pt idx="6">
                  <c:v>62.5</c:v>
                </c:pt>
                <c:pt idx="7">
                  <c:v>50</c:v>
                </c:pt>
                <c:pt idx="8">
                  <c:v>53.13</c:v>
                </c:pt>
                <c:pt idx="9">
                  <c:v>40.630000000000003</c:v>
                </c:pt>
                <c:pt idx="10">
                  <c:v>75</c:v>
                </c:pt>
                <c:pt idx="11">
                  <c:v>43.75</c:v>
                </c:pt>
                <c:pt idx="12">
                  <c:v>84.38</c:v>
                </c:pt>
                <c:pt idx="13">
                  <c:v>6.25</c:v>
                </c:pt>
                <c:pt idx="14">
                  <c:v>6.25</c:v>
                </c:pt>
                <c:pt idx="15">
                  <c:v>25</c:v>
                </c:pt>
                <c:pt idx="16">
                  <c:v>53.13</c:v>
                </c:pt>
                <c:pt idx="17">
                  <c:v>37.5</c:v>
                </c:pt>
              </c:numCache>
            </c:numRef>
          </c:val>
        </c:ser>
        <c:marker val="1"/>
        <c:axId val="87913216"/>
        <c:axId val="87914752"/>
      </c:lineChart>
      <c:catAx>
        <c:axId val="87913216"/>
        <c:scaling>
          <c:orientation val="minMax"/>
        </c:scaling>
        <c:axPos val="b"/>
        <c:majorGridlines/>
        <c:numFmt formatCode="General" sourceLinked="1"/>
        <c:tickLblPos val="nextTo"/>
        <c:crossAx val="87914752"/>
        <c:crosses val="autoZero"/>
        <c:auto val="1"/>
        <c:lblAlgn val="ctr"/>
        <c:lblOffset val="100"/>
      </c:catAx>
      <c:valAx>
        <c:axId val="87914752"/>
        <c:scaling>
          <c:orientation val="minMax"/>
          <c:max val="105"/>
          <c:min val="0"/>
        </c:scaling>
        <c:axPos val="l"/>
        <c:minorGridlines/>
        <c:numFmt formatCode="General" sourceLinked="1"/>
        <c:tickLblPos val="nextTo"/>
        <c:crossAx val="87913216"/>
        <c:crosses val="autoZero"/>
        <c:crossBetween val="between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450272</xdr:colOff>
      <xdr:row>5</xdr:row>
      <xdr:rowOff>178376</xdr:rowOff>
    </xdr:from>
    <xdr:to>
      <xdr:col>43</xdr:col>
      <xdr:colOff>419101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1"/>
  <sheetViews>
    <sheetView zoomScale="85" zoomScaleNormal="85" workbookViewId="0">
      <selection activeCell="W6" sqref="W6:AA20"/>
    </sheetView>
  </sheetViews>
  <sheetFormatPr defaultRowHeight="1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4" width="4" customWidth="1"/>
    <col min="25" max="25" width="7.5703125" style="29" customWidth="1"/>
    <col min="26" max="26" width="8.7109375" style="3" bestFit="1" customWidth="1"/>
  </cols>
  <sheetData>
    <row r="1" spans="1:27">
      <c r="D1" s="30" t="s">
        <v>35</v>
      </c>
      <c r="E1" s="4">
        <v>3</v>
      </c>
      <c r="F1" s="4">
        <v>1</v>
      </c>
      <c r="G1" s="4">
        <v>2</v>
      </c>
      <c r="H1" s="4">
        <v>2</v>
      </c>
      <c r="I1" s="4">
        <v>2</v>
      </c>
      <c r="J1" s="4">
        <v>2</v>
      </c>
      <c r="K1" s="4">
        <v>2</v>
      </c>
      <c r="L1" s="4">
        <v>2</v>
      </c>
      <c r="M1" s="4">
        <v>2</v>
      </c>
      <c r="N1" s="4">
        <v>2</v>
      </c>
      <c r="O1" s="4">
        <v>1</v>
      </c>
      <c r="P1" s="4">
        <v>2</v>
      </c>
      <c r="Q1" s="4">
        <v>2</v>
      </c>
      <c r="R1" s="4">
        <v>2</v>
      </c>
      <c r="S1" s="4">
        <v>1</v>
      </c>
      <c r="T1" s="4">
        <v>1</v>
      </c>
      <c r="U1" s="4">
        <v>2</v>
      </c>
      <c r="V1" s="4">
        <v>2</v>
      </c>
      <c r="W1" s="4"/>
      <c r="X1" s="4"/>
      <c r="AA1" s="5">
        <v>33</v>
      </c>
    </row>
    <row r="3" spans="1:27">
      <c r="A3" s="81" t="s">
        <v>0</v>
      </c>
      <c r="B3" s="81" t="s">
        <v>1</v>
      </c>
      <c r="C3" s="81" t="s">
        <v>3</v>
      </c>
      <c r="D3" s="81" t="s">
        <v>36</v>
      </c>
      <c r="E3" s="84" t="s">
        <v>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78" t="s">
        <v>4</v>
      </c>
      <c r="Z3" s="78" t="s">
        <v>5</v>
      </c>
      <c r="AA3" s="81" t="s">
        <v>7</v>
      </c>
    </row>
    <row r="4" spans="1:27">
      <c r="A4" s="82"/>
      <c r="B4" s="82"/>
      <c r="C4" s="82"/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79"/>
      <c r="Z4" s="79"/>
      <c r="AA4" s="82"/>
    </row>
    <row r="5" spans="1:27">
      <c r="A5" s="83"/>
      <c r="B5" s="83"/>
      <c r="C5" s="83"/>
      <c r="D5" s="83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24</v>
      </c>
      <c r="X5" s="2">
        <v>25</v>
      </c>
      <c r="Y5" s="80"/>
      <c r="Z5" s="80"/>
      <c r="AA5" s="83"/>
    </row>
    <row r="6" spans="1:27">
      <c r="A6" s="1">
        <v>1</v>
      </c>
      <c r="B6" s="1" t="s">
        <v>56</v>
      </c>
      <c r="C6" s="2">
        <v>2</v>
      </c>
      <c r="D6" s="2">
        <v>8</v>
      </c>
      <c r="E6" s="73">
        <v>1</v>
      </c>
      <c r="F6" s="73">
        <v>1</v>
      </c>
      <c r="G6" s="73" t="s">
        <v>72</v>
      </c>
      <c r="H6" s="73" t="s">
        <v>72</v>
      </c>
      <c r="I6" s="73">
        <v>2</v>
      </c>
      <c r="J6" s="73">
        <v>2</v>
      </c>
      <c r="K6" s="73">
        <v>1</v>
      </c>
      <c r="L6" s="73">
        <v>2</v>
      </c>
      <c r="M6" s="73">
        <v>1</v>
      </c>
      <c r="N6" s="73">
        <v>1</v>
      </c>
      <c r="O6" s="73" t="s">
        <v>72</v>
      </c>
      <c r="P6" s="73">
        <v>0</v>
      </c>
      <c r="Q6" s="73">
        <v>2</v>
      </c>
      <c r="R6" s="73" t="s">
        <v>72</v>
      </c>
      <c r="S6" s="73" t="s">
        <v>72</v>
      </c>
      <c r="T6" s="73" t="s">
        <v>72</v>
      </c>
      <c r="U6" s="73">
        <v>2</v>
      </c>
      <c r="V6" s="73">
        <v>2</v>
      </c>
      <c r="W6" s="1"/>
      <c r="X6" s="1"/>
      <c r="Y6" s="73">
        <v>17</v>
      </c>
      <c r="Z6" s="73">
        <v>3</v>
      </c>
      <c r="AA6" s="6">
        <f>Y6/$AA$1*100</f>
        <v>51.515151515151516</v>
      </c>
    </row>
    <row r="7" spans="1:27">
      <c r="A7" s="1">
        <v>2</v>
      </c>
      <c r="B7" s="1" t="s">
        <v>57</v>
      </c>
      <c r="C7" s="2">
        <v>1</v>
      </c>
      <c r="D7" s="2">
        <v>8</v>
      </c>
      <c r="E7" s="73">
        <v>1</v>
      </c>
      <c r="F7" s="73">
        <v>1</v>
      </c>
      <c r="G7" s="73">
        <v>1</v>
      </c>
      <c r="H7" s="73">
        <v>0</v>
      </c>
      <c r="I7" s="73">
        <v>2</v>
      </c>
      <c r="J7" s="73">
        <v>2</v>
      </c>
      <c r="K7" s="73">
        <v>2</v>
      </c>
      <c r="L7" s="73" t="s">
        <v>72</v>
      </c>
      <c r="M7" s="73" t="s">
        <v>72</v>
      </c>
      <c r="N7" s="73" t="s">
        <v>72</v>
      </c>
      <c r="O7" s="73">
        <v>1</v>
      </c>
      <c r="P7" s="73">
        <v>2</v>
      </c>
      <c r="Q7" s="73">
        <v>2</v>
      </c>
      <c r="R7" s="73" t="s">
        <v>72</v>
      </c>
      <c r="S7" s="73" t="s">
        <v>72</v>
      </c>
      <c r="T7" s="73" t="s">
        <v>72</v>
      </c>
      <c r="U7" s="73" t="s">
        <v>72</v>
      </c>
      <c r="V7" s="73" t="s">
        <v>72</v>
      </c>
      <c r="W7" s="1"/>
      <c r="X7" s="1"/>
      <c r="Y7" s="73">
        <v>14</v>
      </c>
      <c r="Z7" s="73">
        <v>3</v>
      </c>
      <c r="AA7" s="6">
        <f>Y7/$AA$1*100</f>
        <v>42.424242424242422</v>
      </c>
    </row>
    <row r="8" spans="1:27">
      <c r="A8" s="1">
        <v>3</v>
      </c>
      <c r="B8" s="1" t="s">
        <v>58</v>
      </c>
      <c r="C8" s="2">
        <v>2</v>
      </c>
      <c r="D8" s="2">
        <v>8</v>
      </c>
      <c r="E8" s="73">
        <v>2</v>
      </c>
      <c r="F8" s="73">
        <v>1</v>
      </c>
      <c r="G8" s="73">
        <v>1</v>
      </c>
      <c r="H8" s="73">
        <v>0</v>
      </c>
      <c r="I8" s="73">
        <v>2</v>
      </c>
      <c r="J8" s="73">
        <v>2</v>
      </c>
      <c r="K8" s="73">
        <v>1</v>
      </c>
      <c r="L8" s="73" t="s">
        <v>72</v>
      </c>
      <c r="M8" s="73" t="s">
        <v>72</v>
      </c>
      <c r="N8" s="73" t="s">
        <v>72</v>
      </c>
      <c r="O8" s="73">
        <v>1</v>
      </c>
      <c r="P8" s="73">
        <v>2</v>
      </c>
      <c r="Q8" s="73">
        <v>2</v>
      </c>
      <c r="R8" s="73" t="s">
        <v>72</v>
      </c>
      <c r="S8" s="73" t="s">
        <v>72</v>
      </c>
      <c r="T8" s="73" t="s">
        <v>72</v>
      </c>
      <c r="U8" s="73" t="s">
        <v>72</v>
      </c>
      <c r="V8" s="73" t="s">
        <v>72</v>
      </c>
      <c r="W8" s="1"/>
      <c r="X8" s="1"/>
      <c r="Y8" s="73">
        <v>14</v>
      </c>
      <c r="Z8" s="73">
        <v>3</v>
      </c>
      <c r="AA8" s="6">
        <f>Y8/$AA$1*100</f>
        <v>42.424242424242422</v>
      </c>
    </row>
    <row r="9" spans="1:27">
      <c r="A9" s="1">
        <v>4</v>
      </c>
      <c r="B9" s="1" t="s">
        <v>59</v>
      </c>
      <c r="C9" s="2">
        <v>2</v>
      </c>
      <c r="D9" s="2">
        <v>8</v>
      </c>
      <c r="E9" s="73">
        <v>2</v>
      </c>
      <c r="F9" s="73">
        <v>1</v>
      </c>
      <c r="G9" s="73">
        <v>2</v>
      </c>
      <c r="H9" s="73" t="s">
        <v>72</v>
      </c>
      <c r="I9" s="73">
        <v>2</v>
      </c>
      <c r="J9" s="73">
        <v>2</v>
      </c>
      <c r="K9" s="73">
        <v>2</v>
      </c>
      <c r="L9" s="73">
        <v>1</v>
      </c>
      <c r="M9" s="73">
        <v>2</v>
      </c>
      <c r="N9" s="73">
        <v>2</v>
      </c>
      <c r="O9" s="73">
        <v>1</v>
      </c>
      <c r="P9" s="73">
        <v>0</v>
      </c>
      <c r="Q9" s="73">
        <v>2</v>
      </c>
      <c r="R9" s="73" t="s">
        <v>72</v>
      </c>
      <c r="S9" s="73" t="s">
        <v>72</v>
      </c>
      <c r="T9" s="73">
        <v>1</v>
      </c>
      <c r="U9" s="73">
        <v>2</v>
      </c>
      <c r="V9" s="73">
        <v>1</v>
      </c>
      <c r="W9" s="1"/>
      <c r="X9" s="1"/>
      <c r="Y9" s="73">
        <v>23</v>
      </c>
      <c r="Z9" s="73">
        <v>4</v>
      </c>
      <c r="AA9" s="6">
        <f>Y9/$AA$1*100</f>
        <v>69.696969696969703</v>
      </c>
    </row>
    <row r="10" spans="1:27">
      <c r="A10" s="1">
        <v>5</v>
      </c>
      <c r="B10" s="1" t="s">
        <v>60</v>
      </c>
      <c r="C10" s="2">
        <v>2</v>
      </c>
      <c r="D10" s="2">
        <v>8</v>
      </c>
      <c r="E10" s="73">
        <v>3</v>
      </c>
      <c r="F10" s="73">
        <v>1</v>
      </c>
      <c r="G10" s="73" t="s">
        <v>72</v>
      </c>
      <c r="H10" s="73" t="s">
        <v>72</v>
      </c>
      <c r="I10" s="73">
        <v>2</v>
      </c>
      <c r="J10" s="73">
        <v>2</v>
      </c>
      <c r="K10" s="73">
        <v>1</v>
      </c>
      <c r="L10" s="73">
        <v>1</v>
      </c>
      <c r="M10" s="73">
        <v>1</v>
      </c>
      <c r="N10" s="73">
        <v>1</v>
      </c>
      <c r="O10" s="73">
        <v>1</v>
      </c>
      <c r="P10" s="73">
        <v>0</v>
      </c>
      <c r="Q10" s="73">
        <v>1</v>
      </c>
      <c r="R10" s="73" t="s">
        <v>72</v>
      </c>
      <c r="S10" s="73" t="s">
        <v>72</v>
      </c>
      <c r="T10" s="73" t="s">
        <v>72</v>
      </c>
      <c r="U10" s="73" t="s">
        <v>72</v>
      </c>
      <c r="V10" s="73" t="s">
        <v>72</v>
      </c>
      <c r="W10" s="1"/>
      <c r="X10" s="1"/>
      <c r="Y10" s="73">
        <v>14</v>
      </c>
      <c r="Z10" s="73">
        <v>3</v>
      </c>
      <c r="AA10" s="6">
        <f>Y10/$AA$1*100</f>
        <v>42.424242424242422</v>
      </c>
    </row>
    <row r="11" spans="1:27">
      <c r="A11" s="1">
        <v>6</v>
      </c>
      <c r="B11" s="1" t="s">
        <v>61</v>
      </c>
      <c r="C11" s="2">
        <v>1</v>
      </c>
      <c r="D11" s="2">
        <v>8</v>
      </c>
      <c r="E11" s="73">
        <v>3</v>
      </c>
      <c r="F11" s="73">
        <v>1</v>
      </c>
      <c r="G11" s="73">
        <v>1</v>
      </c>
      <c r="H11" s="73">
        <v>0</v>
      </c>
      <c r="I11" s="73">
        <v>2</v>
      </c>
      <c r="J11" s="73">
        <v>2</v>
      </c>
      <c r="K11" s="73">
        <v>1</v>
      </c>
      <c r="L11" s="73" t="s">
        <v>72</v>
      </c>
      <c r="M11" s="73" t="s">
        <v>72</v>
      </c>
      <c r="N11" s="73" t="s">
        <v>72</v>
      </c>
      <c r="O11" s="73">
        <v>1</v>
      </c>
      <c r="P11" s="73">
        <v>2</v>
      </c>
      <c r="Q11" s="73">
        <v>2</v>
      </c>
      <c r="R11" s="73" t="s">
        <v>72</v>
      </c>
      <c r="S11" s="73" t="s">
        <v>72</v>
      </c>
      <c r="T11" s="73" t="s">
        <v>72</v>
      </c>
      <c r="U11" s="73" t="s">
        <v>72</v>
      </c>
      <c r="V11" s="73" t="s">
        <v>72</v>
      </c>
      <c r="W11" s="1"/>
      <c r="X11" s="1"/>
      <c r="Y11" s="73">
        <v>15</v>
      </c>
      <c r="Z11" s="73">
        <v>3</v>
      </c>
      <c r="AA11" s="6">
        <f>Y11/$AA$1*100</f>
        <v>45.454545454545453</v>
      </c>
    </row>
    <row r="12" spans="1:27">
      <c r="A12" s="1">
        <v>7</v>
      </c>
      <c r="B12" s="1" t="s">
        <v>62</v>
      </c>
      <c r="C12" s="2">
        <v>1</v>
      </c>
      <c r="D12" s="2">
        <v>8</v>
      </c>
      <c r="E12" s="73">
        <v>2</v>
      </c>
      <c r="F12" s="73" t="s">
        <v>72</v>
      </c>
      <c r="G12" s="73">
        <v>2</v>
      </c>
      <c r="H12" s="73" t="s">
        <v>72</v>
      </c>
      <c r="I12" s="73">
        <v>2</v>
      </c>
      <c r="J12" s="73">
        <v>2</v>
      </c>
      <c r="K12" s="73">
        <v>2</v>
      </c>
      <c r="L12" s="73">
        <v>1</v>
      </c>
      <c r="M12" s="73">
        <v>2</v>
      </c>
      <c r="N12" s="73">
        <v>2</v>
      </c>
      <c r="O12" s="73">
        <v>1</v>
      </c>
      <c r="P12" s="73">
        <v>0</v>
      </c>
      <c r="Q12" s="73">
        <v>2</v>
      </c>
      <c r="R12" s="73">
        <v>0</v>
      </c>
      <c r="S12" s="73" t="s">
        <v>72</v>
      </c>
      <c r="T12" s="73" t="s">
        <v>72</v>
      </c>
      <c r="U12" s="73">
        <v>2</v>
      </c>
      <c r="V12" s="73">
        <v>2</v>
      </c>
      <c r="W12" s="1"/>
      <c r="X12" s="1"/>
      <c r="Y12" s="73">
        <v>22</v>
      </c>
      <c r="Z12" s="73">
        <v>4</v>
      </c>
      <c r="AA12" s="6">
        <f>Y12/$AA$1*100</f>
        <v>66.666666666666657</v>
      </c>
    </row>
    <row r="13" spans="1:27">
      <c r="A13" s="1">
        <v>8</v>
      </c>
      <c r="B13" s="1" t="s">
        <v>63</v>
      </c>
      <c r="C13" s="2">
        <v>1</v>
      </c>
      <c r="D13" s="2">
        <v>8</v>
      </c>
      <c r="E13" s="73">
        <v>2</v>
      </c>
      <c r="F13" s="73">
        <v>1</v>
      </c>
      <c r="G13" s="73">
        <v>1</v>
      </c>
      <c r="H13" s="73">
        <v>0</v>
      </c>
      <c r="I13" s="73">
        <v>2</v>
      </c>
      <c r="J13" s="73">
        <v>2</v>
      </c>
      <c r="K13" s="73">
        <v>1</v>
      </c>
      <c r="L13" s="73" t="s">
        <v>72</v>
      </c>
      <c r="M13" s="73">
        <v>1</v>
      </c>
      <c r="N13" s="73" t="s">
        <v>72</v>
      </c>
      <c r="O13" s="73">
        <v>1</v>
      </c>
      <c r="P13" s="73">
        <v>2</v>
      </c>
      <c r="Q13" s="73">
        <v>2</v>
      </c>
      <c r="R13" s="73" t="s">
        <v>72</v>
      </c>
      <c r="S13" s="73" t="s">
        <v>72</v>
      </c>
      <c r="T13" s="73" t="s">
        <v>72</v>
      </c>
      <c r="U13" s="73" t="s">
        <v>72</v>
      </c>
      <c r="V13" s="73" t="s">
        <v>72</v>
      </c>
      <c r="W13" s="1"/>
      <c r="X13" s="1"/>
      <c r="Y13" s="73">
        <v>15</v>
      </c>
      <c r="Z13" s="73">
        <v>3</v>
      </c>
      <c r="AA13" s="6">
        <f>Y13/$AA$1*100</f>
        <v>45.454545454545453</v>
      </c>
    </row>
    <row r="14" spans="1:27">
      <c r="A14" s="1">
        <v>9</v>
      </c>
      <c r="B14" s="1" t="s">
        <v>64</v>
      </c>
      <c r="C14" s="2">
        <v>2</v>
      </c>
      <c r="D14" s="2">
        <v>8</v>
      </c>
      <c r="E14" s="73">
        <v>2</v>
      </c>
      <c r="F14" s="73">
        <v>1</v>
      </c>
      <c r="G14" s="73">
        <v>1</v>
      </c>
      <c r="H14" s="73">
        <v>0</v>
      </c>
      <c r="I14" s="73">
        <v>2</v>
      </c>
      <c r="J14" s="73">
        <v>2</v>
      </c>
      <c r="K14" s="73">
        <v>1</v>
      </c>
      <c r="L14" s="73" t="s">
        <v>72</v>
      </c>
      <c r="M14" s="73" t="s">
        <v>72</v>
      </c>
      <c r="N14" s="73" t="s">
        <v>72</v>
      </c>
      <c r="O14" s="73">
        <v>1</v>
      </c>
      <c r="P14" s="73">
        <v>2</v>
      </c>
      <c r="Q14" s="73">
        <v>2</v>
      </c>
      <c r="R14" s="73" t="s">
        <v>72</v>
      </c>
      <c r="S14" s="73" t="s">
        <v>72</v>
      </c>
      <c r="T14" s="73" t="s">
        <v>72</v>
      </c>
      <c r="U14" s="73" t="s">
        <v>72</v>
      </c>
      <c r="V14" s="73" t="s">
        <v>72</v>
      </c>
      <c r="W14" s="1"/>
      <c r="X14" s="1"/>
      <c r="Y14" s="73">
        <v>14</v>
      </c>
      <c r="Z14" s="73">
        <v>3</v>
      </c>
      <c r="AA14" s="6">
        <f>Y14/$AA$1*100</f>
        <v>42.424242424242422</v>
      </c>
    </row>
    <row r="15" spans="1:27">
      <c r="A15" s="1">
        <v>10</v>
      </c>
      <c r="B15" s="1" t="s">
        <v>65</v>
      </c>
      <c r="C15" s="2">
        <v>2</v>
      </c>
      <c r="D15" s="2">
        <v>8</v>
      </c>
      <c r="E15" s="73">
        <v>2</v>
      </c>
      <c r="F15" s="73">
        <v>0</v>
      </c>
      <c r="G15" s="73" t="s">
        <v>72</v>
      </c>
      <c r="H15" s="73" t="s">
        <v>72</v>
      </c>
      <c r="I15" s="73">
        <v>1</v>
      </c>
      <c r="J15" s="73">
        <v>1</v>
      </c>
      <c r="K15" s="73" t="s">
        <v>72</v>
      </c>
      <c r="L15" s="73">
        <v>1</v>
      </c>
      <c r="M15" s="73">
        <v>1</v>
      </c>
      <c r="N15" s="73">
        <v>0</v>
      </c>
      <c r="O15" s="73">
        <v>1</v>
      </c>
      <c r="P15" s="73" t="s">
        <v>72</v>
      </c>
      <c r="Q15" s="73">
        <v>2</v>
      </c>
      <c r="R15" s="73">
        <v>1</v>
      </c>
      <c r="S15" s="73" t="s">
        <v>72</v>
      </c>
      <c r="T15" s="73" t="s">
        <v>72</v>
      </c>
      <c r="U15" s="73">
        <v>1</v>
      </c>
      <c r="V15" s="73" t="s">
        <v>72</v>
      </c>
      <c r="W15" s="1"/>
      <c r="X15" s="1"/>
      <c r="Y15" s="73">
        <v>11</v>
      </c>
      <c r="Z15" s="73">
        <v>3</v>
      </c>
      <c r="AA15" s="6">
        <f>Y15/$AA$1*100</f>
        <v>33.333333333333329</v>
      </c>
    </row>
    <row r="16" spans="1:27">
      <c r="A16" s="1">
        <v>11</v>
      </c>
      <c r="B16" s="1" t="s">
        <v>66</v>
      </c>
      <c r="C16" s="2">
        <v>1</v>
      </c>
      <c r="D16" s="2">
        <v>8</v>
      </c>
      <c r="E16" s="73">
        <v>1</v>
      </c>
      <c r="F16" s="73">
        <v>1</v>
      </c>
      <c r="G16" s="73" t="s">
        <v>72</v>
      </c>
      <c r="H16" s="73" t="s">
        <v>72</v>
      </c>
      <c r="I16" s="73">
        <v>2</v>
      </c>
      <c r="J16" s="73">
        <v>2</v>
      </c>
      <c r="K16" s="73">
        <v>1</v>
      </c>
      <c r="L16" s="73">
        <v>2</v>
      </c>
      <c r="M16" s="73">
        <v>1</v>
      </c>
      <c r="N16" s="73">
        <v>1</v>
      </c>
      <c r="O16" s="73" t="s">
        <v>72</v>
      </c>
      <c r="P16" s="73">
        <v>1</v>
      </c>
      <c r="Q16" s="73">
        <v>1</v>
      </c>
      <c r="R16" s="73" t="s">
        <v>72</v>
      </c>
      <c r="S16" s="73" t="s">
        <v>72</v>
      </c>
      <c r="T16" s="73" t="s">
        <v>72</v>
      </c>
      <c r="U16" s="73">
        <v>2</v>
      </c>
      <c r="V16" s="73">
        <v>2</v>
      </c>
      <c r="W16" s="1"/>
      <c r="X16" s="1"/>
      <c r="Y16" s="73">
        <v>17</v>
      </c>
      <c r="Z16" s="73">
        <v>3</v>
      </c>
      <c r="AA16" s="6">
        <f>Y16/$AA$1*100</f>
        <v>51.515151515151516</v>
      </c>
    </row>
    <row r="17" spans="1:27">
      <c r="A17" s="1">
        <v>12</v>
      </c>
      <c r="B17" s="1" t="s">
        <v>67</v>
      </c>
      <c r="C17" s="2">
        <v>2</v>
      </c>
      <c r="D17" s="2">
        <v>8</v>
      </c>
      <c r="E17" s="73">
        <v>2</v>
      </c>
      <c r="F17" s="73">
        <v>1</v>
      </c>
      <c r="G17" s="73">
        <v>2</v>
      </c>
      <c r="H17" s="73" t="s">
        <v>72</v>
      </c>
      <c r="I17" s="73">
        <v>2</v>
      </c>
      <c r="J17" s="73">
        <v>2</v>
      </c>
      <c r="K17" s="73">
        <v>2</v>
      </c>
      <c r="L17" s="73">
        <v>2</v>
      </c>
      <c r="M17" s="73">
        <v>2</v>
      </c>
      <c r="N17" s="73">
        <v>2</v>
      </c>
      <c r="O17" s="73">
        <v>1</v>
      </c>
      <c r="P17" s="73">
        <v>0</v>
      </c>
      <c r="Q17" s="73">
        <v>2</v>
      </c>
      <c r="R17" s="73">
        <v>1</v>
      </c>
      <c r="S17" s="73" t="s">
        <v>72</v>
      </c>
      <c r="T17" s="73">
        <v>1</v>
      </c>
      <c r="U17" s="73">
        <v>2</v>
      </c>
      <c r="V17" s="73">
        <v>2</v>
      </c>
      <c r="W17" s="1"/>
      <c r="X17" s="1"/>
      <c r="Y17" s="73">
        <v>26</v>
      </c>
      <c r="Z17" s="73">
        <v>4</v>
      </c>
      <c r="AA17" s="6">
        <f>Y17/$AA$1*100</f>
        <v>78.787878787878782</v>
      </c>
    </row>
    <row r="18" spans="1:27">
      <c r="A18" s="1">
        <v>13</v>
      </c>
      <c r="B18" s="1" t="s">
        <v>68</v>
      </c>
      <c r="C18" s="2">
        <v>1</v>
      </c>
      <c r="D18" s="2">
        <v>8</v>
      </c>
      <c r="E18" s="73">
        <v>2</v>
      </c>
      <c r="F18" s="73">
        <v>0</v>
      </c>
      <c r="G18" s="73" t="s">
        <v>72</v>
      </c>
      <c r="H18" s="73" t="s">
        <v>72</v>
      </c>
      <c r="I18" s="73">
        <v>1</v>
      </c>
      <c r="J18" s="73" t="s">
        <v>72</v>
      </c>
      <c r="K18" s="73" t="s">
        <v>72</v>
      </c>
      <c r="L18" s="73">
        <v>2</v>
      </c>
      <c r="M18" s="73">
        <v>1</v>
      </c>
      <c r="N18" s="73">
        <v>0</v>
      </c>
      <c r="O18" s="73">
        <v>0</v>
      </c>
      <c r="P18" s="73">
        <v>0</v>
      </c>
      <c r="Q18" s="73">
        <v>1</v>
      </c>
      <c r="R18" s="73">
        <v>0</v>
      </c>
      <c r="S18" s="73">
        <v>0</v>
      </c>
      <c r="T18" s="73" t="s">
        <v>72</v>
      </c>
      <c r="U18" s="73">
        <v>2</v>
      </c>
      <c r="V18" s="73">
        <v>1</v>
      </c>
      <c r="W18" s="1"/>
      <c r="X18" s="1"/>
      <c r="Y18" s="73">
        <v>10</v>
      </c>
      <c r="Z18" s="73">
        <v>3</v>
      </c>
      <c r="AA18" s="6">
        <f>Y18/$AA$1*100</f>
        <v>30.303030303030305</v>
      </c>
    </row>
    <row r="19" spans="1:27">
      <c r="A19" s="1">
        <v>14</v>
      </c>
      <c r="B19" s="1" t="s">
        <v>69</v>
      </c>
      <c r="C19" s="2">
        <v>2</v>
      </c>
      <c r="D19" s="2">
        <v>8</v>
      </c>
      <c r="E19" s="73">
        <v>3</v>
      </c>
      <c r="F19" s="73">
        <v>1</v>
      </c>
      <c r="G19" s="73">
        <v>1</v>
      </c>
      <c r="H19" s="73" t="s">
        <v>72</v>
      </c>
      <c r="I19" s="73">
        <v>1</v>
      </c>
      <c r="J19" s="73">
        <v>2</v>
      </c>
      <c r="K19" s="73">
        <v>2</v>
      </c>
      <c r="L19" s="73">
        <v>2</v>
      </c>
      <c r="M19" s="73">
        <v>2</v>
      </c>
      <c r="N19" s="73">
        <v>2</v>
      </c>
      <c r="O19" s="73">
        <v>1</v>
      </c>
      <c r="P19" s="73">
        <v>1</v>
      </c>
      <c r="Q19" s="73">
        <v>0</v>
      </c>
      <c r="R19" s="73">
        <v>0</v>
      </c>
      <c r="S19" s="73">
        <v>1</v>
      </c>
      <c r="T19" s="73">
        <v>1</v>
      </c>
      <c r="U19" s="73">
        <v>0</v>
      </c>
      <c r="V19" s="73">
        <v>0</v>
      </c>
      <c r="W19" s="1"/>
      <c r="X19" s="1"/>
      <c r="Y19" s="73">
        <v>20</v>
      </c>
      <c r="Z19" s="73">
        <v>3</v>
      </c>
      <c r="AA19" s="6">
        <f>Y19/$AA$1*100</f>
        <v>60.606060606060609</v>
      </c>
    </row>
    <row r="20" spans="1:27">
      <c r="A20" s="1">
        <v>15</v>
      </c>
      <c r="B20" s="1" t="s">
        <v>70</v>
      </c>
      <c r="C20" s="2">
        <v>1</v>
      </c>
      <c r="D20" s="2">
        <v>8</v>
      </c>
      <c r="E20" s="73">
        <v>2</v>
      </c>
      <c r="F20" s="73">
        <v>1</v>
      </c>
      <c r="G20" s="73">
        <v>1</v>
      </c>
      <c r="H20" s="73">
        <v>0</v>
      </c>
      <c r="I20" s="73">
        <v>2</v>
      </c>
      <c r="J20" s="73">
        <v>2</v>
      </c>
      <c r="K20" s="73">
        <v>1</v>
      </c>
      <c r="L20" s="73" t="s">
        <v>72</v>
      </c>
      <c r="M20" s="73">
        <v>1</v>
      </c>
      <c r="N20" s="73" t="s">
        <v>72</v>
      </c>
      <c r="O20" s="73" t="s">
        <v>72</v>
      </c>
      <c r="P20" s="73">
        <v>2</v>
      </c>
      <c r="Q20" s="73">
        <v>2</v>
      </c>
      <c r="R20" s="73" t="s">
        <v>72</v>
      </c>
      <c r="S20" s="73" t="s">
        <v>72</v>
      </c>
      <c r="T20" s="73" t="s">
        <v>72</v>
      </c>
      <c r="U20" s="73">
        <v>2</v>
      </c>
      <c r="V20" s="73" t="s">
        <v>72</v>
      </c>
      <c r="W20" s="1"/>
      <c r="X20" s="1"/>
      <c r="Y20" s="73">
        <v>16</v>
      </c>
      <c r="Z20" s="73">
        <v>3</v>
      </c>
      <c r="AA20" s="6">
        <f>Y20/$AA$1*100</f>
        <v>48.484848484848484</v>
      </c>
    </row>
    <row r="21" spans="1:27">
      <c r="A21" s="1">
        <v>16</v>
      </c>
      <c r="B21" s="1" t="s">
        <v>71</v>
      </c>
      <c r="C21" s="2">
        <v>1</v>
      </c>
      <c r="D21" s="2">
        <v>8</v>
      </c>
      <c r="E21" s="73">
        <v>2</v>
      </c>
      <c r="F21" s="73">
        <v>1</v>
      </c>
      <c r="G21" s="73">
        <v>2</v>
      </c>
      <c r="H21" s="73" t="s">
        <v>72</v>
      </c>
      <c r="I21" s="73">
        <v>2</v>
      </c>
      <c r="J21" s="73">
        <v>2</v>
      </c>
      <c r="K21" s="73">
        <v>2</v>
      </c>
      <c r="L21" s="73">
        <v>2</v>
      </c>
      <c r="M21" s="73">
        <v>2</v>
      </c>
      <c r="N21" s="73">
        <v>2</v>
      </c>
      <c r="O21" s="73">
        <v>1</v>
      </c>
      <c r="P21" s="73">
        <v>0</v>
      </c>
      <c r="Q21" s="73">
        <v>2</v>
      </c>
      <c r="R21" s="73" t="s">
        <v>72</v>
      </c>
      <c r="S21" s="73" t="s">
        <v>72</v>
      </c>
      <c r="T21" s="73">
        <v>1</v>
      </c>
      <c r="U21" s="73">
        <v>2</v>
      </c>
      <c r="V21" s="73">
        <v>2</v>
      </c>
      <c r="W21" s="1"/>
      <c r="X21" s="1"/>
      <c r="Y21" s="73">
        <v>25</v>
      </c>
      <c r="Z21" s="73">
        <v>4</v>
      </c>
      <c r="AA21" s="6">
        <f>Y21/$AA$1*100</f>
        <v>75.757575757575751</v>
      </c>
    </row>
    <row r="22" spans="1:27">
      <c r="A22" s="1"/>
      <c r="B22" s="1"/>
      <c r="C22" s="2"/>
      <c r="D22" s="2"/>
      <c r="E22" s="7">
        <f>AVERAGE(E6:E21)/E1*100</f>
        <v>66.666666666666657</v>
      </c>
      <c r="F22" s="7">
        <f>AVERAGE(F6:F21)/F1*100</f>
        <v>86.666666666666671</v>
      </c>
      <c r="G22" s="7">
        <f>AVERAGE(G6:G21)/G1*100</f>
        <v>68.181818181818173</v>
      </c>
      <c r="H22" s="7">
        <f>AVERAGE(H6:H21)/H1*100</f>
        <v>0</v>
      </c>
      <c r="I22" s="7">
        <f>AVERAGE(I6:I21)/I1*100</f>
        <v>90.625</v>
      </c>
      <c r="J22" s="7">
        <f>AVERAGE(J6:J21)/J1*100</f>
        <v>96.666666666666671</v>
      </c>
      <c r="K22" s="7">
        <f>AVERAGE(K6:K21)/K1*100</f>
        <v>71.428571428571431</v>
      </c>
      <c r="L22" s="7">
        <f>AVERAGE(L6:L21)/L1*100</f>
        <v>80</v>
      </c>
      <c r="M22" s="7">
        <f>AVERAGE(M6:M21)/M1*100</f>
        <v>70.833333333333343</v>
      </c>
      <c r="N22" s="7">
        <f>AVERAGE(N6:N21)/N1*100</f>
        <v>65</v>
      </c>
      <c r="O22" s="7">
        <f>AVERAGE(O6:O21)/O1*100</f>
        <v>92.307692307692307</v>
      </c>
      <c r="P22" s="7">
        <f>AVERAGE(P6:P21)/P1*100</f>
        <v>46.666666666666664</v>
      </c>
      <c r="Q22" s="7">
        <f>AVERAGE(Q6:Q21)/Q1*100</f>
        <v>84.375</v>
      </c>
      <c r="R22" s="7">
        <f>AVERAGE(R6:R21)/R1*100</f>
        <v>20</v>
      </c>
      <c r="S22" s="7">
        <f>AVERAGE(S6:S21)/S1*100</f>
        <v>50</v>
      </c>
      <c r="T22" s="7">
        <f>AVERAGE(T6:T21)/T1*100</f>
        <v>100</v>
      </c>
      <c r="U22" s="7">
        <f>AVERAGE(U6:U21)/U1*100</f>
        <v>85</v>
      </c>
      <c r="V22" s="7">
        <f>AVERAGE(V6:V21)/V1*100</f>
        <v>75</v>
      </c>
      <c r="W22" s="7" t="e">
        <f>AVERAGE(W6:W21)/W1*100</f>
        <v>#DIV/0!</v>
      </c>
      <c r="X22" s="7" t="e">
        <f>AVERAGE(X6:X21)/X1*100</f>
        <v>#DIV/0!</v>
      </c>
      <c r="Y22" s="35">
        <f>AVERAGE(Y6:Y21)</f>
        <v>17.0625</v>
      </c>
      <c r="Z22" s="35">
        <f>AVERAGE(Z6:Z21)</f>
        <v>3.25</v>
      </c>
      <c r="AA22" s="35">
        <f>AVERAGE(AA6:AA21)</f>
        <v>51.704545454545453</v>
      </c>
    </row>
    <row r="23" spans="1:27" s="27" customFormat="1">
      <c r="C23" s="36"/>
      <c r="D23" s="36"/>
      <c r="Y23" s="37"/>
      <c r="Z23" s="36"/>
    </row>
    <row r="24" spans="1:27">
      <c r="E24" s="14">
        <v>132</v>
      </c>
      <c r="Y24" s="76" t="s">
        <v>10</v>
      </c>
      <c r="Z24" s="77"/>
    </row>
    <row r="25" spans="1:27">
      <c r="E25" s="2">
        <f>COUNTIF(E6:E21,E1)/$E$24</f>
        <v>2.2727272727272728E-2</v>
      </c>
      <c r="F25" s="2">
        <f>COUNTIF(F6:F21,F1)/$E$24</f>
        <v>9.8484848484848481E-2</v>
      </c>
      <c r="G25" s="2">
        <f>COUNTIF(G6:G21,G1)/$E$24</f>
        <v>3.0303030303030304E-2</v>
      </c>
      <c r="H25" s="2">
        <f>COUNTIF(H6:H21,H1)/$E$24</f>
        <v>0</v>
      </c>
      <c r="I25" s="2">
        <f>COUNTIF(I6:I21,I1)/$E$24</f>
        <v>9.8484848484848481E-2</v>
      </c>
      <c r="J25" s="2">
        <f>COUNTIF(J6:J21,J1)/$E$24</f>
        <v>0.10606060606060606</v>
      </c>
      <c r="K25" s="2">
        <f>COUNTIF(K6:K21,K1)/$E$24</f>
        <v>4.5454545454545456E-2</v>
      </c>
      <c r="L25" s="2">
        <f>COUNTIF(L6:L21,L1)/$E$24</f>
        <v>4.5454545454545456E-2</v>
      </c>
      <c r="M25" s="2">
        <f>COUNTIF(M6:M21,M1)/$E$24</f>
        <v>3.787878787878788E-2</v>
      </c>
      <c r="N25" s="2">
        <f>COUNTIF(N6:N21,N1)/$E$24</f>
        <v>3.787878787878788E-2</v>
      </c>
      <c r="O25" s="2">
        <f>COUNTIF(O6:O21,O1)/$E$24</f>
        <v>9.0909090909090912E-2</v>
      </c>
      <c r="P25" s="2">
        <f>COUNTIF(P6:P21,P1)/$E$24</f>
        <v>4.5454545454545456E-2</v>
      </c>
      <c r="Q25" s="2">
        <f>COUNTIF(Q6:Q21,Q1)/$E$24</f>
        <v>9.0909090909090912E-2</v>
      </c>
      <c r="R25" s="2">
        <f>COUNTIF(R6:R21,R1)/$E$24</f>
        <v>0</v>
      </c>
      <c r="S25" s="2">
        <f>COUNTIF(S6:S21,S1)/$E$24</f>
        <v>7.575757575757576E-3</v>
      </c>
      <c r="T25" s="2">
        <f>COUNTIF(T6:T21,T1)/$E$24</f>
        <v>3.0303030303030304E-2</v>
      </c>
      <c r="U25" s="2">
        <f>COUNTIF(U6:U21,U1)/$E$24</f>
        <v>6.0606060606060608E-2</v>
      </c>
      <c r="V25" s="2">
        <f>COUNTIF(V6:V21,V1)/$E$24</f>
        <v>3.787878787878788E-2</v>
      </c>
      <c r="W25" s="2">
        <f>COUNTIF(W6:W21,W1)/$E$24</f>
        <v>0</v>
      </c>
      <c r="X25" s="2">
        <f>COUNTIF(X6:X21,X1)/$E$24</f>
        <v>0</v>
      </c>
      <c r="Y25" s="76" t="s">
        <v>11</v>
      </c>
      <c r="Z25" s="77"/>
    </row>
    <row r="26" spans="1:27">
      <c r="E26" s="2">
        <f t="shared" ref="E26:X26" si="0">$E$24-E25-E28-E27</f>
        <v>131.97727272727272</v>
      </c>
      <c r="F26" s="2">
        <f t="shared" si="0"/>
        <v>129.90151515151516</v>
      </c>
      <c r="G26" s="2">
        <f t="shared" si="0"/>
        <v>131.96969696969697</v>
      </c>
      <c r="H26" s="2">
        <f t="shared" si="0"/>
        <v>126</v>
      </c>
      <c r="I26" s="2">
        <f t="shared" si="0"/>
        <v>131.90151515151516</v>
      </c>
      <c r="J26" s="2">
        <f t="shared" si="0"/>
        <v>131.89393939393941</v>
      </c>
      <c r="K26" s="2">
        <f t="shared" si="0"/>
        <v>131.95454545454547</v>
      </c>
      <c r="L26" s="2">
        <f t="shared" si="0"/>
        <v>131.95454545454547</v>
      </c>
      <c r="M26" s="2">
        <f t="shared" si="0"/>
        <v>131.96212121212122</v>
      </c>
      <c r="N26" s="2">
        <f t="shared" si="0"/>
        <v>129.96212121212122</v>
      </c>
      <c r="O26" s="2">
        <f t="shared" si="0"/>
        <v>130.90909090909091</v>
      </c>
      <c r="P26" s="2">
        <f t="shared" si="0"/>
        <v>124.95454545454547</v>
      </c>
      <c r="Q26" s="2">
        <f t="shared" ref="Q26:V26" si="1">$E$24-Q25-Q28-Q27</f>
        <v>130.90909090909091</v>
      </c>
      <c r="R26" s="2">
        <f t="shared" si="1"/>
        <v>129</v>
      </c>
      <c r="S26" s="2">
        <f t="shared" si="1"/>
        <v>130.99242424242425</v>
      </c>
      <c r="T26" s="2">
        <f t="shared" si="1"/>
        <v>131.96969696969697</v>
      </c>
      <c r="U26" s="2">
        <f t="shared" si="1"/>
        <v>130.93939393939394</v>
      </c>
      <c r="V26" s="2">
        <f t="shared" si="1"/>
        <v>130.96212121212122</v>
      </c>
      <c r="W26" s="2">
        <f t="shared" si="0"/>
        <v>132</v>
      </c>
      <c r="X26" s="38">
        <f t="shared" si="0"/>
        <v>132</v>
      </c>
      <c r="Y26" s="76" t="s">
        <v>12</v>
      </c>
      <c r="Z26" s="77"/>
    </row>
    <row r="27" spans="1:27">
      <c r="E27" s="2">
        <f>COUNTIF(E6:E21,"=N  ")</f>
        <v>0</v>
      </c>
      <c r="F27" s="2">
        <f>COUNTIF(F6:F21,"=N  ")</f>
        <v>0</v>
      </c>
      <c r="G27" s="2">
        <f>COUNTIF(G6:G21,"=N  ")</f>
        <v>0</v>
      </c>
      <c r="H27" s="2">
        <f>COUNTIF(H6:H21,"=N  ")</f>
        <v>0</v>
      </c>
      <c r="I27" s="2">
        <f>COUNTIF(I6:I21,"=N  ")</f>
        <v>0</v>
      </c>
      <c r="J27" s="2">
        <f>COUNTIF(J6:J21,"=N  ")</f>
        <v>0</v>
      </c>
      <c r="K27" s="2">
        <f>COUNTIF(K6:K21,"=N  ")</f>
        <v>0</v>
      </c>
      <c r="L27" s="2">
        <f>COUNTIF(L6:L21,"=N  ")</f>
        <v>0</v>
      </c>
      <c r="M27" s="2">
        <f>COUNTIF(M6:M21,"=N  ")</f>
        <v>0</v>
      </c>
      <c r="N27" s="2">
        <f>COUNTIF(N6:N21,"=N  ")</f>
        <v>0</v>
      </c>
      <c r="O27" s="2">
        <f>COUNTIF(O6:O21,"=N  ")</f>
        <v>0</v>
      </c>
      <c r="P27" s="2">
        <f>COUNTIF(P6:P21,"=N  ")</f>
        <v>0</v>
      </c>
      <c r="Q27" s="2">
        <f>COUNTIF(Q6:Q21,"=N  ")</f>
        <v>0</v>
      </c>
      <c r="R27" s="2">
        <f>COUNTIF(R6:R21,"=N  ")</f>
        <v>0</v>
      </c>
      <c r="S27" s="2">
        <f>COUNTIF(S6:S21,"=N  ")</f>
        <v>0</v>
      </c>
      <c r="T27" s="2">
        <f>COUNTIF(T6:T21,"=N  ")</f>
        <v>0</v>
      </c>
      <c r="U27" s="2">
        <f>COUNTIF(U6:U21,"=N  ")</f>
        <v>0</v>
      </c>
      <c r="V27" s="2">
        <f>COUNTIF(V6:V21,"=N  ")</f>
        <v>0</v>
      </c>
      <c r="W27" s="2">
        <f>COUNTIF(W6:W21,"=N  ")</f>
        <v>0</v>
      </c>
      <c r="X27" s="38">
        <f>COUNTIF(X6:X21,"=N  ")</f>
        <v>0</v>
      </c>
      <c r="Y27" s="76" t="s">
        <v>9</v>
      </c>
      <c r="Z27" s="77"/>
    </row>
    <row r="28" spans="1:27">
      <c r="E28" s="2">
        <f>COUNTIF(E6:E21,"=0")</f>
        <v>0</v>
      </c>
      <c r="F28" s="2">
        <f>COUNTIF(F6:F21,"=0")</f>
        <v>2</v>
      </c>
      <c r="G28" s="2">
        <f>COUNTIF(G6:G21,"=0")</f>
        <v>0</v>
      </c>
      <c r="H28" s="2">
        <f>COUNTIF(H6:H21,"=0")</f>
        <v>6</v>
      </c>
      <c r="I28" s="2">
        <f>COUNTIF(I6:I21,"=0")</f>
        <v>0</v>
      </c>
      <c r="J28" s="2">
        <f>COUNTIF(J6:J21,"=0")</f>
        <v>0</v>
      </c>
      <c r="K28" s="2">
        <f>COUNTIF(K6:K21,"=0")</f>
        <v>0</v>
      </c>
      <c r="L28" s="2">
        <f>COUNTIF(L6:L21,"=0")</f>
        <v>0</v>
      </c>
      <c r="M28" s="2">
        <f>COUNTIF(M6:M21,"=0")</f>
        <v>0</v>
      </c>
      <c r="N28" s="2">
        <f>COUNTIF(N6:N21,"=0")</f>
        <v>2</v>
      </c>
      <c r="O28" s="2">
        <f>COUNTIF(O6:O21,"=0")</f>
        <v>1</v>
      </c>
      <c r="P28" s="2">
        <f>COUNTIF(P6:P21,"=0")</f>
        <v>7</v>
      </c>
      <c r="Q28" s="2">
        <f>COUNTIF(Q6:Q21,"=0")</f>
        <v>1</v>
      </c>
      <c r="R28" s="2">
        <f>COUNTIF(R6:R21,"=0")</f>
        <v>3</v>
      </c>
      <c r="S28" s="2">
        <f>COUNTIF(S6:S21,"=0")</f>
        <v>1</v>
      </c>
      <c r="T28" s="2">
        <f>COUNTIF(T6:T21,"=0")</f>
        <v>0</v>
      </c>
      <c r="U28" s="2">
        <f>COUNTIF(U6:U21,"=0")</f>
        <v>1</v>
      </c>
      <c r="V28" s="2">
        <f>COUNTIF(V6:V21,"=0")</f>
        <v>1</v>
      </c>
      <c r="W28" s="2">
        <f>COUNTIF(W6:W21,"=0")</f>
        <v>0</v>
      </c>
      <c r="X28" s="38">
        <f>COUNTIF(X6:X21,"=0")</f>
        <v>0</v>
      </c>
      <c r="Y28" s="76" t="s">
        <v>8</v>
      </c>
      <c r="Z28" s="77"/>
    </row>
    <row r="31" spans="1:27">
      <c r="C31"/>
      <c r="D31"/>
      <c r="X31" s="31"/>
      <c r="Y31" s="31" t="s">
        <v>13</v>
      </c>
      <c r="Z31" s="14">
        <f>COUNTIF(Z6:Z21,"=2")</f>
        <v>0</v>
      </c>
      <c r="AA31" s="15">
        <f>Z31/$E$24*100</f>
        <v>0</v>
      </c>
    </row>
    <row r="32" spans="1:27">
      <c r="C32"/>
      <c r="D32"/>
      <c r="X32" s="32"/>
      <c r="Y32" s="32" t="s">
        <v>14</v>
      </c>
      <c r="Z32" s="8">
        <f>COUNTIF(Z6:Z21,"=3")</f>
        <v>12</v>
      </c>
      <c r="AA32" s="13">
        <f>Z32/$E$24*100</f>
        <v>9.0909090909090917</v>
      </c>
    </row>
    <row r="33" spans="3:27">
      <c r="C33"/>
      <c r="D33"/>
      <c r="X33" s="33"/>
      <c r="Y33" s="33" t="s">
        <v>15</v>
      </c>
      <c r="Z33" s="11">
        <f>COUNTIF(Z6:Z21,"=4")</f>
        <v>4</v>
      </c>
      <c r="AA33" s="12">
        <f>Z33/$E$24*100</f>
        <v>3.0303030303030303</v>
      </c>
    </row>
    <row r="34" spans="3:27">
      <c r="C34"/>
      <c r="D34"/>
      <c r="X34" s="34"/>
      <c r="Y34" s="34" t="s">
        <v>16</v>
      </c>
      <c r="Z34" s="9">
        <f>COUNTIF(Z6:Z21,"=5")</f>
        <v>0</v>
      </c>
      <c r="AA34" s="10">
        <f>Z34/$E$24*100</f>
        <v>0</v>
      </c>
    </row>
    <row r="36" spans="3:27">
      <c r="C36"/>
      <c r="D36"/>
      <c r="E36" s="87" t="s">
        <v>52</v>
      </c>
      <c r="F36" s="88"/>
      <c r="G36" s="88"/>
      <c r="H36" s="88"/>
      <c r="I36" s="89"/>
      <c r="J36" s="64" t="s">
        <v>51</v>
      </c>
      <c r="K36" s="64" t="s">
        <v>50</v>
      </c>
      <c r="W36" s="75" t="s">
        <v>53</v>
      </c>
      <c r="X36" s="75"/>
      <c r="Y36" s="75"/>
      <c r="Z36" s="75"/>
      <c r="AA36" s="65">
        <f>COUNTIF(AA6:AA21,100)</f>
        <v>0</v>
      </c>
    </row>
    <row r="37" spans="3:27">
      <c r="C37"/>
      <c r="D37"/>
      <c r="E37" s="74" t="s">
        <v>45</v>
      </c>
      <c r="F37" s="74"/>
      <c r="G37" s="74"/>
      <c r="H37" s="74"/>
      <c r="I37" s="74"/>
      <c r="J37" s="7">
        <f>COUNTIF(AA6:AA21,"&gt;=85")</f>
        <v>0</v>
      </c>
      <c r="K37" s="7">
        <f>J37/E24*100</f>
        <v>0</v>
      </c>
      <c r="W37" s="84" t="s">
        <v>17</v>
      </c>
      <c r="X37" s="85"/>
      <c r="Y37" s="85"/>
      <c r="Z37" s="86"/>
      <c r="AA37" s="7">
        <f>SUM(Z32:Z34)/$E$24*100</f>
        <v>12.121212121212121</v>
      </c>
    </row>
    <row r="38" spans="3:27">
      <c r="C38"/>
      <c r="D38"/>
      <c r="E38" s="74" t="s">
        <v>46</v>
      </c>
      <c r="F38" s="74"/>
      <c r="G38" s="74"/>
      <c r="H38" s="74"/>
      <c r="I38" s="74"/>
      <c r="J38" s="7">
        <f>COUNTIF(AA6:AA21,"&gt;=75")-J37</f>
        <v>2</v>
      </c>
      <c r="K38" s="7">
        <f>J38/E24*100</f>
        <v>1.5151515151515151</v>
      </c>
      <c r="W38" s="84" t="s">
        <v>31</v>
      </c>
      <c r="X38" s="85"/>
      <c r="Y38" s="85"/>
      <c r="Z38" s="86"/>
      <c r="AA38" s="7">
        <f>SUM(Z33:Z34)/$E$24*100</f>
        <v>3.0303030303030303</v>
      </c>
    </row>
    <row r="39" spans="3:27">
      <c r="C39"/>
      <c r="D39"/>
      <c r="E39" s="74" t="s">
        <v>47</v>
      </c>
      <c r="F39" s="74"/>
      <c r="G39" s="74"/>
      <c r="H39" s="74"/>
      <c r="I39" s="74"/>
      <c r="J39" s="7">
        <f>COUNTIF(AA6:AA21,"&gt;=65")-J38-J37</f>
        <v>2</v>
      </c>
      <c r="K39" s="7">
        <f>J39/E24*100</f>
        <v>1.5151515151515151</v>
      </c>
      <c r="W39" s="75" t="s">
        <v>28</v>
      </c>
      <c r="X39" s="75"/>
      <c r="Y39" s="75"/>
      <c r="Z39" s="75"/>
      <c r="AA39" s="7">
        <f>AVERAGE(Y6:Y21)</f>
        <v>17.0625</v>
      </c>
    </row>
    <row r="40" spans="3:27">
      <c r="C40"/>
      <c r="D40"/>
      <c r="E40" s="74" t="s">
        <v>48</v>
      </c>
      <c r="F40" s="74"/>
      <c r="G40" s="74"/>
      <c r="H40" s="74"/>
      <c r="I40" s="74"/>
      <c r="J40" s="7">
        <f>COUNTIF(AA6:AA21,"&gt;=50")-J39-J38-J37</f>
        <v>3</v>
      </c>
      <c r="K40" s="7">
        <f>J40/E24*100</f>
        <v>2.2727272727272729</v>
      </c>
      <c r="W40" s="75" t="s">
        <v>18</v>
      </c>
      <c r="X40" s="75"/>
      <c r="Y40" s="75"/>
      <c r="Z40" s="75"/>
      <c r="AA40" s="7">
        <f>AVERAGE(Z6:Z21)</f>
        <v>3.25</v>
      </c>
    </row>
    <row r="41" spans="3:27">
      <c r="E41" s="74" t="s">
        <v>49</v>
      </c>
      <c r="F41" s="74"/>
      <c r="G41" s="74"/>
      <c r="H41" s="74"/>
      <c r="I41" s="74"/>
      <c r="J41" s="7">
        <f>COUNTIF(AA6:AA21,"&lt;50")</f>
        <v>9</v>
      </c>
      <c r="K41" s="7">
        <f>J41/E24*100</f>
        <v>6.8181818181818175</v>
      </c>
      <c r="W41" s="75" t="s">
        <v>44</v>
      </c>
      <c r="X41" s="75"/>
      <c r="Y41" s="75"/>
      <c r="Z41" s="75"/>
      <c r="AA41" s="7">
        <f>AVERAGE(AA6:AA21)</f>
        <v>51.704545454545453</v>
      </c>
    </row>
  </sheetData>
  <autoFilter ref="E3:AA2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25">
    <mergeCell ref="B3:B5"/>
    <mergeCell ref="A3:A5"/>
    <mergeCell ref="D3:D5"/>
    <mergeCell ref="E3:X3"/>
    <mergeCell ref="Y3:Y5"/>
    <mergeCell ref="Z3:Z5"/>
    <mergeCell ref="AA3:AA5"/>
    <mergeCell ref="C3:C5"/>
    <mergeCell ref="W37:Z37"/>
    <mergeCell ref="W38:Z38"/>
    <mergeCell ref="E36:I36"/>
    <mergeCell ref="W39:Z39"/>
    <mergeCell ref="W40:Z40"/>
    <mergeCell ref="W41:Z41"/>
    <mergeCell ref="Y24:Z24"/>
    <mergeCell ref="Y25:Z25"/>
    <mergeCell ref="Y26:Z26"/>
    <mergeCell ref="Y27:Z27"/>
    <mergeCell ref="Y28:Z28"/>
    <mergeCell ref="W36:Z36"/>
    <mergeCell ref="E41:I41"/>
    <mergeCell ref="E39:I39"/>
    <mergeCell ref="E40:I40"/>
    <mergeCell ref="E38:I38"/>
    <mergeCell ref="E37:I37"/>
  </mergeCells>
  <conditionalFormatting sqref="Z6:Z21">
    <cfRule type="cellIs" dxfId="10" priority="2" operator="equal">
      <formula>3</formula>
    </cfRule>
    <cfRule type="cellIs" dxfId="9" priority="3" operator="equal">
      <formula>4</formula>
    </cfRule>
    <cfRule type="cellIs" dxfId="8" priority="4" operator="equal">
      <formula>2</formula>
    </cfRule>
    <cfRule type="cellIs" dxfId="7" priority="5" operator="equal">
      <formula>5</formula>
    </cfRule>
  </conditionalFormatting>
  <conditionalFormatting sqref="E22:X22">
    <cfRule type="cellIs" dxfId="6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W25:X28 W22:X22 E22:P22 E25:P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="85" zoomScaleNormal="85" workbookViewId="0">
      <selection activeCell="J7" sqref="J7"/>
    </sheetView>
  </sheetViews>
  <sheetFormatPr defaultColWidth="9.140625" defaultRowHeight="12.75"/>
  <cols>
    <col min="1" max="1" width="9.140625" style="42"/>
    <col min="2" max="2" width="86.42578125" style="42" customWidth="1"/>
    <col min="3" max="6" width="9.85546875" style="42" customWidth="1"/>
    <col min="7" max="16384" width="9.140625" style="42"/>
  </cols>
  <sheetData>
    <row r="1" spans="1:9" s="39" customFormat="1">
      <c r="A1" s="47"/>
      <c r="B1" s="47"/>
      <c r="C1" s="47"/>
      <c r="G1" s="48"/>
      <c r="H1" s="90"/>
      <c r="I1" s="90"/>
    </row>
    <row r="2" spans="1:9" s="50" customFormat="1" ht="72.75">
      <c r="A2" s="40" t="s">
        <v>33</v>
      </c>
      <c r="B2" s="41" t="s">
        <v>41</v>
      </c>
      <c r="C2" s="43" t="s">
        <v>40</v>
      </c>
      <c r="D2" s="51" t="s">
        <v>37</v>
      </c>
      <c r="E2" s="49" t="s">
        <v>38</v>
      </c>
      <c r="F2" s="49" t="s">
        <v>39</v>
      </c>
      <c r="G2" s="26" t="s">
        <v>43</v>
      </c>
      <c r="H2" s="41" t="s">
        <v>73</v>
      </c>
      <c r="I2" s="26" t="s">
        <v>34</v>
      </c>
    </row>
    <row r="3" spans="1:9" ht="15">
      <c r="A3" s="41">
        <v>1</v>
      </c>
      <c r="B3" t="s">
        <v>74</v>
      </c>
      <c r="C3" s="43">
        <f>'1'!E1</f>
        <v>3</v>
      </c>
      <c r="D3" s="73">
        <v>66.67</v>
      </c>
      <c r="E3" s="73">
        <v>86.92</v>
      </c>
      <c r="F3" s="73">
        <v>81.5</v>
      </c>
      <c r="G3" s="44">
        <f>1-I3</f>
        <v>0.97727272727272729</v>
      </c>
      <c r="H3" s="52">
        <f>'8А'!AA2</f>
        <v>3</v>
      </c>
      <c r="I3" s="45">
        <f>'1'!E25</f>
        <v>2.2727272727272728E-2</v>
      </c>
    </row>
    <row r="4" spans="1:9" ht="15">
      <c r="A4" s="41">
        <v>2</v>
      </c>
      <c r="B4" t="s">
        <v>75</v>
      </c>
      <c r="C4" s="43">
        <f>'1'!F1</f>
        <v>1</v>
      </c>
      <c r="D4" s="73">
        <v>81.25</v>
      </c>
      <c r="E4" s="73">
        <v>70.52</v>
      </c>
      <c r="F4" s="73">
        <v>62.21</v>
      </c>
      <c r="G4" s="44">
        <f t="shared" ref="G4:G14" si="0">1-I4</f>
        <v>0.90151515151515149</v>
      </c>
      <c r="H4" s="52">
        <f>'8А'!AB2</f>
        <v>13</v>
      </c>
      <c r="I4" s="45">
        <f>'1'!F25</f>
        <v>9.8484848484848481E-2</v>
      </c>
    </row>
    <row r="5" spans="1:9" ht="15">
      <c r="A5" s="41">
        <v>3</v>
      </c>
      <c r="B5" t="s">
        <v>76</v>
      </c>
      <c r="C5" s="43">
        <f>'1'!G1</f>
        <v>2</v>
      </c>
      <c r="D5" s="73">
        <v>46.88</v>
      </c>
      <c r="E5" s="73">
        <v>73.02</v>
      </c>
      <c r="F5" s="73">
        <v>66.430000000000007</v>
      </c>
      <c r="G5" s="44">
        <f t="shared" si="0"/>
        <v>0.96969696969696972</v>
      </c>
      <c r="H5" s="52">
        <f>'8А'!AC2</f>
        <v>4</v>
      </c>
      <c r="I5" s="45">
        <f>'1'!G25</f>
        <v>3.0303030303030304E-2</v>
      </c>
    </row>
    <row r="6" spans="1:9" ht="15">
      <c r="A6" s="41">
        <v>4</v>
      </c>
      <c r="B6" t="s">
        <v>77</v>
      </c>
      <c r="C6" s="43">
        <f>'1'!H1</f>
        <v>2</v>
      </c>
      <c r="D6" s="73">
        <v>0</v>
      </c>
      <c r="E6" s="73">
        <v>37.78</v>
      </c>
      <c r="F6" s="73">
        <v>29.73</v>
      </c>
      <c r="G6" s="44">
        <f t="shared" si="0"/>
        <v>1</v>
      </c>
      <c r="H6" s="52">
        <f>'8А'!AD2</f>
        <v>0</v>
      </c>
      <c r="I6" s="45">
        <f>'1'!H25</f>
        <v>0</v>
      </c>
    </row>
    <row r="7" spans="1:9" ht="15">
      <c r="A7" s="41">
        <v>5</v>
      </c>
      <c r="B7" t="s">
        <v>78</v>
      </c>
      <c r="C7" s="46">
        <f>'1'!I1</f>
        <v>2</v>
      </c>
      <c r="D7" s="73">
        <v>90.63</v>
      </c>
      <c r="E7" s="73">
        <v>74.760000000000005</v>
      </c>
      <c r="F7" s="73">
        <v>65.849999999999994</v>
      </c>
      <c r="G7" s="44">
        <f t="shared" si="0"/>
        <v>0.90151515151515149</v>
      </c>
      <c r="H7" s="62">
        <f>'8А'!AE2</f>
        <v>13</v>
      </c>
      <c r="I7" s="63">
        <f>'1'!I25</f>
        <v>9.8484848484848481E-2</v>
      </c>
    </row>
    <row r="8" spans="1:9" ht="15">
      <c r="A8" s="41">
        <v>6</v>
      </c>
      <c r="B8" t="s">
        <v>79</v>
      </c>
      <c r="C8" s="46">
        <f>'1'!J1</f>
        <v>2</v>
      </c>
      <c r="D8" s="73">
        <v>90.63</v>
      </c>
      <c r="E8" s="73">
        <v>67.56</v>
      </c>
      <c r="F8" s="73">
        <v>58.1</v>
      </c>
      <c r="G8" s="44">
        <f t="shared" si="0"/>
        <v>0.89393939393939392</v>
      </c>
      <c r="H8" s="62">
        <f>'8А'!AF2</f>
        <v>14</v>
      </c>
      <c r="I8" s="63">
        <f>'1'!J25</f>
        <v>0.10606060606060606</v>
      </c>
    </row>
    <row r="9" spans="1:9" ht="15">
      <c r="A9" s="41">
        <v>7</v>
      </c>
      <c r="B9" t="s">
        <v>80</v>
      </c>
      <c r="C9" s="46">
        <f>'1'!K1</f>
        <v>2</v>
      </c>
      <c r="D9" s="73">
        <v>62.5</v>
      </c>
      <c r="E9" s="73">
        <v>55.75</v>
      </c>
      <c r="F9" s="73">
        <v>45.83</v>
      </c>
      <c r="G9" s="44">
        <f t="shared" si="0"/>
        <v>0.95454545454545459</v>
      </c>
      <c r="H9" s="62">
        <f>'8А'!AG2</f>
        <v>6</v>
      </c>
      <c r="I9" s="63">
        <f>'1'!K25</f>
        <v>4.5454545454545456E-2</v>
      </c>
    </row>
    <row r="10" spans="1:9" ht="15">
      <c r="A10" s="41">
        <v>8</v>
      </c>
      <c r="B10" t="s">
        <v>81</v>
      </c>
      <c r="C10" s="46">
        <f>'1'!L1</f>
        <v>2</v>
      </c>
      <c r="D10" s="73">
        <v>50</v>
      </c>
      <c r="E10" s="73">
        <v>66.89</v>
      </c>
      <c r="F10" s="73">
        <v>58.01</v>
      </c>
      <c r="G10" s="44">
        <f t="shared" si="0"/>
        <v>0.95454545454545459</v>
      </c>
      <c r="H10" s="62">
        <f>'8А'!AH2</f>
        <v>6</v>
      </c>
      <c r="I10" s="63">
        <f>'1'!L25</f>
        <v>4.5454545454545456E-2</v>
      </c>
    </row>
    <row r="11" spans="1:9" ht="15">
      <c r="A11" s="41">
        <v>9</v>
      </c>
      <c r="B11" t="s">
        <v>82</v>
      </c>
      <c r="C11" s="46">
        <f>'1'!M1</f>
        <v>2</v>
      </c>
      <c r="D11" s="73">
        <v>53.13</v>
      </c>
      <c r="E11" s="73">
        <v>73.739999999999995</v>
      </c>
      <c r="F11" s="73">
        <v>65.89</v>
      </c>
      <c r="G11" s="44">
        <f t="shared" si="0"/>
        <v>0.96212121212121215</v>
      </c>
      <c r="H11" s="62">
        <f>'8А'!AI2</f>
        <v>5</v>
      </c>
      <c r="I11" s="63">
        <f>'1'!M25</f>
        <v>3.787878787878788E-2</v>
      </c>
    </row>
    <row r="12" spans="1:9" ht="15">
      <c r="A12" s="41">
        <v>10</v>
      </c>
      <c r="B12" t="s">
        <v>83</v>
      </c>
      <c r="C12" s="46">
        <f>'1'!N1</f>
        <v>2</v>
      </c>
      <c r="D12" s="73">
        <v>40.630000000000003</v>
      </c>
      <c r="E12" s="73">
        <v>45.11</v>
      </c>
      <c r="F12" s="73">
        <v>36.590000000000003</v>
      </c>
      <c r="G12" s="44">
        <f t="shared" si="0"/>
        <v>0.96212121212121215</v>
      </c>
      <c r="H12" s="62">
        <f>'8А'!AJ2</f>
        <v>5</v>
      </c>
      <c r="I12" s="63">
        <f>'1'!N25</f>
        <v>3.787878787878788E-2</v>
      </c>
    </row>
    <row r="13" spans="1:9" ht="15">
      <c r="A13" s="41">
        <v>11</v>
      </c>
      <c r="B13" t="s">
        <v>84</v>
      </c>
      <c r="C13" s="46">
        <f>'1'!O1</f>
        <v>1</v>
      </c>
      <c r="D13" s="73">
        <v>75</v>
      </c>
      <c r="E13" s="73">
        <v>51.59</v>
      </c>
      <c r="F13" s="73">
        <v>42.28</v>
      </c>
      <c r="G13" s="44">
        <f t="shared" si="0"/>
        <v>0.90909090909090906</v>
      </c>
      <c r="H13" s="62">
        <f>'8А'!AK2</f>
        <v>12</v>
      </c>
      <c r="I13" s="63">
        <f>'1'!O25</f>
        <v>9.0909090909090912E-2</v>
      </c>
    </row>
    <row r="14" spans="1:9" ht="15">
      <c r="A14" s="41">
        <v>12</v>
      </c>
      <c r="B14" t="s">
        <v>85</v>
      </c>
      <c r="C14" s="46">
        <f>'1'!P1</f>
        <v>2</v>
      </c>
      <c r="D14" s="73">
        <v>43.75</v>
      </c>
      <c r="E14" s="73">
        <v>50.13</v>
      </c>
      <c r="F14" s="73">
        <v>44.15</v>
      </c>
      <c r="G14" s="44">
        <f t="shared" si="0"/>
        <v>0.95454545454545459</v>
      </c>
      <c r="H14" s="62">
        <f>'8А'!AL2</f>
        <v>6</v>
      </c>
      <c r="I14" s="63">
        <f>'1'!P25</f>
        <v>4.5454545454545456E-2</v>
      </c>
    </row>
    <row r="15" spans="1:9" ht="15">
      <c r="A15" s="41">
        <v>13</v>
      </c>
      <c r="B15" t="s">
        <v>86</v>
      </c>
      <c r="C15" s="46">
        <f>'1'!Q1</f>
        <v>2</v>
      </c>
      <c r="D15" s="73">
        <v>84.38</v>
      </c>
      <c r="E15" s="73">
        <v>55.41</v>
      </c>
      <c r="F15" s="73">
        <v>50.35</v>
      </c>
      <c r="G15" s="44">
        <f>1-I15</f>
        <v>0.90909090909090906</v>
      </c>
      <c r="H15" s="62">
        <f>'8А'!AM2</f>
        <v>12</v>
      </c>
      <c r="I15" s="63">
        <f>'1'!Q25</f>
        <v>9.0909090909090912E-2</v>
      </c>
    </row>
    <row r="16" spans="1:9" ht="15">
      <c r="A16" s="41">
        <v>14</v>
      </c>
      <c r="B16" t="s">
        <v>87</v>
      </c>
      <c r="C16" s="46">
        <f>'1'!R1</f>
        <v>2</v>
      </c>
      <c r="D16" s="73">
        <v>6.25</v>
      </c>
      <c r="E16" s="73">
        <v>45.27</v>
      </c>
      <c r="F16" s="73">
        <v>37.21</v>
      </c>
      <c r="G16" s="44">
        <f>1-I16</f>
        <v>1</v>
      </c>
      <c r="H16" s="62">
        <f>'8А'!AN2</f>
        <v>0</v>
      </c>
      <c r="I16" s="63">
        <f>'1'!R25</f>
        <v>0</v>
      </c>
    </row>
    <row r="17" spans="1:9" ht="15">
      <c r="A17" s="41">
        <v>15</v>
      </c>
      <c r="B17" t="s">
        <v>88</v>
      </c>
      <c r="C17" s="46">
        <f>'1'!S1</f>
        <v>1</v>
      </c>
      <c r="D17" s="73">
        <v>6.25</v>
      </c>
      <c r="E17" s="73">
        <v>44.73</v>
      </c>
      <c r="F17" s="73">
        <v>36.79</v>
      </c>
      <c r="G17" s="44">
        <f t="shared" ref="G17:G20" si="1">1-I17</f>
        <v>0.99242424242424243</v>
      </c>
      <c r="H17" s="62">
        <f>'8А'!AO2</f>
        <v>1</v>
      </c>
      <c r="I17" s="63">
        <f>'1'!S25</f>
        <v>7.575757575757576E-3</v>
      </c>
    </row>
    <row r="18" spans="1:9" ht="15">
      <c r="A18" s="41">
        <v>16</v>
      </c>
      <c r="B18" t="s">
        <v>89</v>
      </c>
      <c r="C18" s="46">
        <f>'1'!T1</f>
        <v>1</v>
      </c>
      <c r="D18" s="73">
        <v>25</v>
      </c>
      <c r="E18" s="73">
        <v>38.24</v>
      </c>
      <c r="F18" s="73">
        <v>34.909999999999997</v>
      </c>
      <c r="G18" s="44">
        <f t="shared" si="1"/>
        <v>0.96969696969696972</v>
      </c>
      <c r="H18" s="62">
        <f>'8А'!AP2</f>
        <v>4</v>
      </c>
      <c r="I18" s="63">
        <f>'1'!T25</f>
        <v>3.0303030303030304E-2</v>
      </c>
    </row>
    <row r="19" spans="1:9" ht="15">
      <c r="A19" s="41">
        <v>17</v>
      </c>
      <c r="B19" t="s">
        <v>90</v>
      </c>
      <c r="C19" s="46">
        <f>'1'!U1</f>
        <v>2</v>
      </c>
      <c r="D19" s="73">
        <v>53.13</v>
      </c>
      <c r="E19" s="73">
        <v>76</v>
      </c>
      <c r="F19" s="73">
        <v>74.8</v>
      </c>
      <c r="G19" s="44">
        <f t="shared" si="1"/>
        <v>0.93939393939393945</v>
      </c>
      <c r="H19" s="62">
        <f>'8А'!AQ2</f>
        <v>8</v>
      </c>
      <c r="I19" s="63">
        <f>'1'!U25</f>
        <v>6.0606060606060608E-2</v>
      </c>
    </row>
    <row r="20" spans="1:9" ht="15">
      <c r="A20" s="41">
        <v>18</v>
      </c>
      <c r="B20" t="s">
        <v>91</v>
      </c>
      <c r="C20" s="46">
        <f>'1'!V1</f>
        <v>2</v>
      </c>
      <c r="D20" s="73">
        <v>37.5</v>
      </c>
      <c r="E20" s="73">
        <v>59.86</v>
      </c>
      <c r="F20" s="73">
        <v>56.77</v>
      </c>
      <c r="G20" s="44">
        <f t="shared" si="1"/>
        <v>0.96212121212121215</v>
      </c>
      <c r="H20" s="62">
        <f>'8А'!AR2</f>
        <v>5</v>
      </c>
      <c r="I20" s="63">
        <f>'1'!V25</f>
        <v>3.787878787878788E-2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4"/>
  <sheetViews>
    <sheetView topLeftCell="D1" zoomScale="70" zoomScaleNormal="70" workbookViewId="0">
      <selection activeCell="AS2" sqref="AS2:AY6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2" width="6.7109375" customWidth="1"/>
    <col min="23" max="23" width="7.5703125" style="29" customWidth="1"/>
    <col min="24" max="24" width="8.7109375" style="3" bestFit="1" customWidth="1"/>
    <col min="27" max="44" width="7.28515625" customWidth="1"/>
  </cols>
  <sheetData>
    <row r="1" spans="1:46">
      <c r="D1" s="30" t="s">
        <v>35</v>
      </c>
      <c r="E1" s="4">
        <f>'1'!E1</f>
        <v>3</v>
      </c>
      <c r="F1" s="4">
        <f>'1'!F1</f>
        <v>1</v>
      </c>
      <c r="G1" s="4">
        <f>'1'!G1</f>
        <v>2</v>
      </c>
      <c r="H1" s="4">
        <f>'1'!H1</f>
        <v>2</v>
      </c>
      <c r="I1" s="4">
        <f>'1'!I1</f>
        <v>2</v>
      </c>
      <c r="J1" s="4">
        <f>'1'!J1</f>
        <v>2</v>
      </c>
      <c r="K1" s="4">
        <f>'1'!K1</f>
        <v>2</v>
      </c>
      <c r="L1" s="4">
        <f>'1'!L1</f>
        <v>2</v>
      </c>
      <c r="M1" s="4">
        <f>'1'!M1</f>
        <v>2</v>
      </c>
      <c r="N1" s="4">
        <f>'1'!N1</f>
        <v>2</v>
      </c>
      <c r="O1" s="4">
        <v>1</v>
      </c>
      <c r="P1" s="4">
        <v>2</v>
      </c>
      <c r="Q1" s="4">
        <f>'1'!Q1</f>
        <v>2</v>
      </c>
      <c r="R1" s="4">
        <f>'1'!R1</f>
        <v>2</v>
      </c>
      <c r="S1" s="4">
        <v>1</v>
      </c>
      <c r="T1" s="4">
        <v>1</v>
      </c>
      <c r="U1" s="4">
        <v>2</v>
      </c>
      <c r="V1" s="4">
        <f>'1'!V1</f>
        <v>2</v>
      </c>
      <c r="Y1" s="5">
        <v>33</v>
      </c>
      <c r="AA1" s="72">
        <v>33</v>
      </c>
      <c r="AS1" s="91" t="s">
        <v>10</v>
      </c>
      <c r="AT1" s="93"/>
    </row>
    <row r="2" spans="1:46">
      <c r="AA2" s="2">
        <f>COUNTIF(E6:E24,E1)</f>
        <v>3</v>
      </c>
      <c r="AB2" s="2">
        <f>COUNTIF(F6:F24,F1)</f>
        <v>13</v>
      </c>
      <c r="AC2" s="2">
        <f>COUNTIF(G6:G24,G1)</f>
        <v>4</v>
      </c>
      <c r="AD2" s="2">
        <f>COUNTIF(H6:H24,H1)</f>
        <v>0</v>
      </c>
      <c r="AE2" s="2">
        <f>COUNTIF(I6:I24,I1)</f>
        <v>13</v>
      </c>
      <c r="AF2" s="2">
        <f>COUNTIF(J6:J24,J1)</f>
        <v>14</v>
      </c>
      <c r="AG2" s="2">
        <f>COUNTIF(K6:K24,K1)</f>
        <v>6</v>
      </c>
      <c r="AH2" s="2">
        <f>COUNTIF(L6:L24,L1)</f>
        <v>6</v>
      </c>
      <c r="AI2" s="2">
        <f>COUNTIF(M6:M24,M1)</f>
        <v>5</v>
      </c>
      <c r="AJ2" s="2">
        <f>COUNTIF(N6:N24,N1)</f>
        <v>5</v>
      </c>
      <c r="AK2" s="2">
        <f>COUNTIF(O6:O24,O1)</f>
        <v>12</v>
      </c>
      <c r="AL2" s="2">
        <f>COUNTIF(P6:P24,P1)</f>
        <v>6</v>
      </c>
      <c r="AM2" s="2">
        <f>COUNTIF(Q6:Q24,Q1)</f>
        <v>12</v>
      </c>
      <c r="AN2" s="2">
        <f>COUNTIF(R6:R24,R1)</f>
        <v>0</v>
      </c>
      <c r="AO2" s="2">
        <f>COUNTIF(S6:S24,S1)</f>
        <v>1</v>
      </c>
      <c r="AP2" s="2">
        <f>COUNTIF(T6:T24,T1)</f>
        <v>4</v>
      </c>
      <c r="AQ2" s="2">
        <f>COUNTIF(U6:U24,U1)</f>
        <v>8</v>
      </c>
      <c r="AR2" s="2">
        <f>COUNTIF(V6:V24,V1)</f>
        <v>5</v>
      </c>
      <c r="AS2" s="91" t="s">
        <v>11</v>
      </c>
      <c r="AT2" s="93"/>
    </row>
    <row r="3" spans="1:46">
      <c r="A3" s="81" t="s">
        <v>0</v>
      </c>
      <c r="B3" s="81" t="s">
        <v>1</v>
      </c>
      <c r="C3" s="81" t="s">
        <v>3</v>
      </c>
      <c r="D3" s="81" t="s">
        <v>36</v>
      </c>
      <c r="E3" s="84" t="s">
        <v>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78" t="s">
        <v>4</v>
      </c>
      <c r="X3" s="78" t="s">
        <v>5</v>
      </c>
      <c r="Y3" s="81" t="s">
        <v>7</v>
      </c>
      <c r="AA3" s="2">
        <f t="shared" ref="AA3:AK3" si="0">$AA$1-AA2-AA5-AA4</f>
        <v>30</v>
      </c>
      <c r="AB3" s="2">
        <f t="shared" si="0"/>
        <v>18</v>
      </c>
      <c r="AC3" s="2">
        <f t="shared" si="0"/>
        <v>29</v>
      </c>
      <c r="AD3" s="2">
        <f t="shared" si="0"/>
        <v>27</v>
      </c>
      <c r="AE3" s="2">
        <f t="shared" si="0"/>
        <v>20</v>
      </c>
      <c r="AF3" s="2">
        <f t="shared" si="0"/>
        <v>19</v>
      </c>
      <c r="AG3" s="2">
        <f t="shared" si="0"/>
        <v>27</v>
      </c>
      <c r="AH3" s="2">
        <f t="shared" si="0"/>
        <v>27</v>
      </c>
      <c r="AI3" s="2">
        <f t="shared" si="0"/>
        <v>28</v>
      </c>
      <c r="AJ3" s="2">
        <f t="shared" si="0"/>
        <v>26</v>
      </c>
      <c r="AK3" s="2">
        <f t="shared" si="0"/>
        <v>20</v>
      </c>
      <c r="AL3" s="2">
        <f t="shared" ref="AL3" si="1">$AA$1-AL2-AL5-AL4</f>
        <v>20</v>
      </c>
      <c r="AM3" s="2">
        <f t="shared" ref="AM3" si="2">$AA$1-AM2-AM5-AM4</f>
        <v>20</v>
      </c>
      <c r="AN3" s="2">
        <f t="shared" ref="AN3" si="3">$AA$1-AN2-AN5-AN4</f>
        <v>30</v>
      </c>
      <c r="AO3" s="2">
        <f t="shared" ref="AO3" si="4">$AA$1-AO2-AO5-AO4</f>
        <v>31</v>
      </c>
      <c r="AP3" s="2">
        <f t="shared" ref="AP3" si="5">$AA$1-AP2-AP5-AP4</f>
        <v>29</v>
      </c>
      <c r="AQ3" s="2">
        <f t="shared" ref="AQ3" si="6">$AA$1-AQ2-AQ5-AQ4</f>
        <v>24</v>
      </c>
      <c r="AR3" s="2">
        <f t="shared" ref="AR3" si="7">$AA$1-AR2-AR5-AR4</f>
        <v>27</v>
      </c>
      <c r="AS3" s="91" t="s">
        <v>12</v>
      </c>
      <c r="AT3" s="93"/>
    </row>
    <row r="4" spans="1:46">
      <c r="A4" s="82"/>
      <c r="B4" s="82"/>
      <c r="C4" s="82"/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79"/>
      <c r="X4" s="79"/>
      <c r="Y4" s="82"/>
      <c r="AA4" s="2">
        <f>COUNTIF(E6:E24,"=N  ")</f>
        <v>0</v>
      </c>
      <c r="AB4" s="2">
        <f>COUNTIF(F6:F24,"=N  ")</f>
        <v>0</v>
      </c>
      <c r="AC4" s="2">
        <f>COUNTIF(G6:G24,"=N  ")</f>
        <v>0</v>
      </c>
      <c r="AD4" s="2">
        <f>COUNTIF(H6:H24,"=N  ")</f>
        <v>0</v>
      </c>
      <c r="AE4" s="2">
        <f>COUNTIF(I6:I24,"=N  ")</f>
        <v>0</v>
      </c>
      <c r="AF4" s="2">
        <f>COUNTIF(J6:J24,"=N  ")</f>
        <v>0</v>
      </c>
      <c r="AG4" s="2">
        <f>COUNTIF(K6:K24,"=N  ")</f>
        <v>0</v>
      </c>
      <c r="AH4" s="2">
        <f>COUNTIF(L6:L24,"=N  ")</f>
        <v>0</v>
      </c>
      <c r="AI4" s="2">
        <f>COUNTIF(M6:M24,"=N  ")</f>
        <v>0</v>
      </c>
      <c r="AJ4" s="2">
        <f>COUNTIF(N6:N24,"=N  ")</f>
        <v>0</v>
      </c>
      <c r="AK4" s="2">
        <f>COUNTIF(O6:O24,"=N  ")</f>
        <v>0</v>
      </c>
      <c r="AL4" s="2">
        <f>COUNTIF(P6:P24,"=N  ")</f>
        <v>0</v>
      </c>
      <c r="AM4" s="2">
        <f>COUNTIF(Q6:Q24,"=N  ")</f>
        <v>0</v>
      </c>
      <c r="AN4" s="2">
        <f>COUNTIF(R6:R24,"=N  ")</f>
        <v>0</v>
      </c>
      <c r="AO4" s="2">
        <f>COUNTIF(S6:S24,"=N  ")</f>
        <v>0</v>
      </c>
      <c r="AP4" s="2">
        <f>COUNTIF(T6:T24,"=N  ")</f>
        <v>0</v>
      </c>
      <c r="AQ4" s="2">
        <f>COUNTIF(U6:U24,"=N  ")</f>
        <v>0</v>
      </c>
      <c r="AR4" s="2">
        <f>COUNTIF(V6:V24,"=N  ")</f>
        <v>0</v>
      </c>
      <c r="AS4" s="91" t="s">
        <v>9</v>
      </c>
      <c r="AT4" s="93"/>
    </row>
    <row r="5" spans="1:46">
      <c r="A5" s="83"/>
      <c r="B5" s="83"/>
      <c r="C5" s="83"/>
      <c r="D5" s="83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80"/>
      <c r="X5" s="80"/>
      <c r="Y5" s="83"/>
      <c r="AA5" s="2">
        <f>COUNTIF(E6:E24,"=0")</f>
        <v>0</v>
      </c>
      <c r="AB5" s="2">
        <f>COUNTIF(F6:F24,"=0")</f>
        <v>2</v>
      </c>
      <c r="AC5" s="2">
        <f>COUNTIF(G6:G24,"=0")</f>
        <v>0</v>
      </c>
      <c r="AD5" s="2">
        <f>COUNTIF(H6:H24,"=0")</f>
        <v>6</v>
      </c>
      <c r="AE5" s="2">
        <f>COUNTIF(I6:I24,"=0")</f>
        <v>0</v>
      </c>
      <c r="AF5" s="2">
        <f>COUNTIF(J6:J24,"=0")</f>
        <v>0</v>
      </c>
      <c r="AG5" s="2">
        <f>COUNTIF(K6:K24,"=0")</f>
        <v>0</v>
      </c>
      <c r="AH5" s="2">
        <f>COUNTIF(L6:L24,"=0")</f>
        <v>0</v>
      </c>
      <c r="AI5" s="2">
        <f>COUNTIF(M6:M24,"=0")</f>
        <v>0</v>
      </c>
      <c r="AJ5" s="2">
        <f>COUNTIF(N6:N24,"=0")</f>
        <v>2</v>
      </c>
      <c r="AK5" s="2">
        <f>COUNTIF(O6:O24,"=0")</f>
        <v>1</v>
      </c>
      <c r="AL5" s="2">
        <f>COUNTIF(P6:P24,"=0")</f>
        <v>7</v>
      </c>
      <c r="AM5" s="2">
        <f>COUNTIF(Q6:Q24,"=0")</f>
        <v>1</v>
      </c>
      <c r="AN5" s="2">
        <f>COUNTIF(R6:R24,"=0")</f>
        <v>3</v>
      </c>
      <c r="AO5" s="2">
        <f>COUNTIF(S6:S24,"=0")</f>
        <v>1</v>
      </c>
      <c r="AP5" s="2">
        <f>COUNTIF(T6:T24,"=0")</f>
        <v>0</v>
      </c>
      <c r="AQ5" s="2">
        <f>COUNTIF(U6:U24,"=0")</f>
        <v>1</v>
      </c>
      <c r="AR5" s="2">
        <f>COUNTIF(V6:V24,"=0")</f>
        <v>1</v>
      </c>
      <c r="AS5" s="91" t="s">
        <v>8</v>
      </c>
      <c r="AT5" s="93"/>
    </row>
    <row r="6" spans="1:46">
      <c r="A6" s="1">
        <v>1</v>
      </c>
      <c r="B6" s="1" t="s">
        <v>56</v>
      </c>
      <c r="C6" s="2">
        <v>2</v>
      </c>
      <c r="D6" s="2">
        <v>8</v>
      </c>
      <c r="E6" s="73">
        <v>1</v>
      </c>
      <c r="F6" s="73">
        <v>1</v>
      </c>
      <c r="G6" s="73" t="s">
        <v>72</v>
      </c>
      <c r="H6" s="73" t="s">
        <v>72</v>
      </c>
      <c r="I6" s="73">
        <v>2</v>
      </c>
      <c r="J6" s="73">
        <v>2</v>
      </c>
      <c r="K6" s="73">
        <v>1</v>
      </c>
      <c r="L6" s="73">
        <v>2</v>
      </c>
      <c r="M6" s="73">
        <v>1</v>
      </c>
      <c r="N6" s="73">
        <v>1</v>
      </c>
      <c r="O6" s="73" t="s">
        <v>72</v>
      </c>
      <c r="P6" s="73">
        <v>0</v>
      </c>
      <c r="Q6" s="73">
        <v>2</v>
      </c>
      <c r="R6" s="73" t="s">
        <v>72</v>
      </c>
      <c r="S6" s="73" t="s">
        <v>72</v>
      </c>
      <c r="T6" s="73" t="s">
        <v>72</v>
      </c>
      <c r="U6" s="73">
        <v>2</v>
      </c>
      <c r="V6" s="73">
        <v>2</v>
      </c>
      <c r="W6" s="73">
        <v>17</v>
      </c>
      <c r="X6" s="73">
        <v>3</v>
      </c>
      <c r="Y6" s="6">
        <f>W6/$Y$1*100</f>
        <v>51.515151515151516</v>
      </c>
    </row>
    <row r="7" spans="1:46">
      <c r="A7" s="1">
        <v>2</v>
      </c>
      <c r="B7" s="1" t="s">
        <v>57</v>
      </c>
      <c r="C7" s="2">
        <v>1</v>
      </c>
      <c r="D7" s="2">
        <v>8</v>
      </c>
      <c r="E7" s="73">
        <v>1</v>
      </c>
      <c r="F7" s="73">
        <v>1</v>
      </c>
      <c r="G7" s="73">
        <v>1</v>
      </c>
      <c r="H7" s="73">
        <v>0</v>
      </c>
      <c r="I7" s="73">
        <v>2</v>
      </c>
      <c r="J7" s="73">
        <v>2</v>
      </c>
      <c r="K7" s="73">
        <v>2</v>
      </c>
      <c r="L7" s="73" t="s">
        <v>72</v>
      </c>
      <c r="M7" s="73" t="s">
        <v>72</v>
      </c>
      <c r="N7" s="73" t="s">
        <v>72</v>
      </c>
      <c r="O7" s="73">
        <v>1</v>
      </c>
      <c r="P7" s="73">
        <v>2</v>
      </c>
      <c r="Q7" s="73">
        <v>2</v>
      </c>
      <c r="R7" s="73" t="s">
        <v>72</v>
      </c>
      <c r="S7" s="73" t="s">
        <v>72</v>
      </c>
      <c r="T7" s="73" t="s">
        <v>72</v>
      </c>
      <c r="U7" s="73" t="s">
        <v>72</v>
      </c>
      <c r="V7" s="73" t="s">
        <v>72</v>
      </c>
      <c r="W7" s="73">
        <v>14</v>
      </c>
      <c r="X7" s="73">
        <v>3</v>
      </c>
      <c r="Y7" s="6">
        <f>W7/$Y$1*100</f>
        <v>42.424242424242422</v>
      </c>
      <c r="AA7" s="66" t="s">
        <v>13</v>
      </c>
      <c r="AB7" s="14">
        <f>COUNTIF(X6:X24,"=2")</f>
        <v>0</v>
      </c>
      <c r="AC7" s="15">
        <f>AB7/$AA$1*100</f>
        <v>0</v>
      </c>
    </row>
    <row r="8" spans="1:46">
      <c r="A8" s="1">
        <v>3</v>
      </c>
      <c r="B8" s="1" t="s">
        <v>58</v>
      </c>
      <c r="C8" s="2">
        <v>2</v>
      </c>
      <c r="D8" s="2">
        <v>8</v>
      </c>
      <c r="E8" s="73">
        <v>2</v>
      </c>
      <c r="F8" s="73">
        <v>1</v>
      </c>
      <c r="G8" s="73">
        <v>1</v>
      </c>
      <c r="H8" s="73">
        <v>0</v>
      </c>
      <c r="I8" s="73">
        <v>2</v>
      </c>
      <c r="J8" s="73">
        <v>2</v>
      </c>
      <c r="K8" s="73">
        <v>1</v>
      </c>
      <c r="L8" s="73" t="s">
        <v>72</v>
      </c>
      <c r="M8" s="73" t="s">
        <v>72</v>
      </c>
      <c r="N8" s="73" t="s">
        <v>72</v>
      </c>
      <c r="O8" s="73">
        <v>1</v>
      </c>
      <c r="P8" s="73">
        <v>2</v>
      </c>
      <c r="Q8" s="73">
        <v>2</v>
      </c>
      <c r="R8" s="73" t="s">
        <v>72</v>
      </c>
      <c r="S8" s="73" t="s">
        <v>72</v>
      </c>
      <c r="T8" s="73" t="s">
        <v>72</v>
      </c>
      <c r="U8" s="73" t="s">
        <v>72</v>
      </c>
      <c r="V8" s="73" t="s">
        <v>72</v>
      </c>
      <c r="W8" s="73">
        <v>14</v>
      </c>
      <c r="X8" s="73">
        <v>3</v>
      </c>
      <c r="Y8" s="6">
        <f>W8/$Y$1*100</f>
        <v>42.424242424242422</v>
      </c>
      <c r="AA8" s="67" t="s">
        <v>14</v>
      </c>
      <c r="AB8" s="8">
        <f>COUNTIF(X6:X24,"=3")</f>
        <v>12</v>
      </c>
      <c r="AC8" s="13">
        <f>AB8/$AA$1*100</f>
        <v>36.363636363636367</v>
      </c>
    </row>
    <row r="9" spans="1:46">
      <c r="A9" s="1">
        <v>4</v>
      </c>
      <c r="B9" s="1" t="s">
        <v>59</v>
      </c>
      <c r="C9" s="2">
        <v>2</v>
      </c>
      <c r="D9" s="2">
        <v>8</v>
      </c>
      <c r="E9" s="73">
        <v>2</v>
      </c>
      <c r="F9" s="73">
        <v>1</v>
      </c>
      <c r="G9" s="73">
        <v>2</v>
      </c>
      <c r="H9" s="73" t="s">
        <v>72</v>
      </c>
      <c r="I9" s="73">
        <v>2</v>
      </c>
      <c r="J9" s="73">
        <v>2</v>
      </c>
      <c r="K9" s="73">
        <v>2</v>
      </c>
      <c r="L9" s="73">
        <v>1</v>
      </c>
      <c r="M9" s="73">
        <v>2</v>
      </c>
      <c r="N9" s="73">
        <v>2</v>
      </c>
      <c r="O9" s="73">
        <v>1</v>
      </c>
      <c r="P9" s="73">
        <v>0</v>
      </c>
      <c r="Q9" s="73">
        <v>2</v>
      </c>
      <c r="R9" s="73" t="s">
        <v>72</v>
      </c>
      <c r="S9" s="73" t="s">
        <v>72</v>
      </c>
      <c r="T9" s="73">
        <v>1</v>
      </c>
      <c r="U9" s="73">
        <v>2</v>
      </c>
      <c r="V9" s="73">
        <v>1</v>
      </c>
      <c r="W9" s="73">
        <v>23</v>
      </c>
      <c r="X9" s="73">
        <v>4</v>
      </c>
      <c r="Y9" s="6">
        <f>W9/$Y$1*100</f>
        <v>69.696969696969703</v>
      </c>
      <c r="AA9" s="68" t="s">
        <v>15</v>
      </c>
      <c r="AB9" s="11">
        <f>COUNTIF(X6:X24,"=4")</f>
        <v>4</v>
      </c>
      <c r="AC9" s="12">
        <f>AB9/$AA$1*100</f>
        <v>12.121212121212121</v>
      </c>
    </row>
    <row r="10" spans="1:46">
      <c r="A10" s="1">
        <v>5</v>
      </c>
      <c r="B10" s="1" t="s">
        <v>60</v>
      </c>
      <c r="C10" s="2">
        <v>2</v>
      </c>
      <c r="D10" s="2">
        <v>8</v>
      </c>
      <c r="E10" s="73">
        <v>3</v>
      </c>
      <c r="F10" s="73">
        <v>1</v>
      </c>
      <c r="G10" s="73" t="s">
        <v>72</v>
      </c>
      <c r="H10" s="73" t="s">
        <v>72</v>
      </c>
      <c r="I10" s="73">
        <v>2</v>
      </c>
      <c r="J10" s="73">
        <v>2</v>
      </c>
      <c r="K10" s="73">
        <v>1</v>
      </c>
      <c r="L10" s="73">
        <v>1</v>
      </c>
      <c r="M10" s="73">
        <v>1</v>
      </c>
      <c r="N10" s="73">
        <v>1</v>
      </c>
      <c r="O10" s="73">
        <v>1</v>
      </c>
      <c r="P10" s="73">
        <v>0</v>
      </c>
      <c r="Q10" s="73">
        <v>1</v>
      </c>
      <c r="R10" s="73" t="s">
        <v>72</v>
      </c>
      <c r="S10" s="73" t="s">
        <v>72</v>
      </c>
      <c r="T10" s="73" t="s">
        <v>72</v>
      </c>
      <c r="U10" s="73" t="s">
        <v>72</v>
      </c>
      <c r="V10" s="73" t="s">
        <v>72</v>
      </c>
      <c r="W10" s="73">
        <v>14</v>
      </c>
      <c r="X10" s="73">
        <v>3</v>
      </c>
      <c r="Y10" s="6">
        <f>W10/$Y$1*100</f>
        <v>42.424242424242422</v>
      </c>
      <c r="AA10" s="69" t="s">
        <v>16</v>
      </c>
      <c r="AB10" s="9">
        <f>COUNTIF(X6:X24,"=5")</f>
        <v>0</v>
      </c>
      <c r="AC10" s="10">
        <f>AB10/$AA$1*100</f>
        <v>0</v>
      </c>
    </row>
    <row r="11" spans="1:46">
      <c r="A11" s="1">
        <v>6</v>
      </c>
      <c r="B11" s="1" t="s">
        <v>61</v>
      </c>
      <c r="C11" s="2">
        <v>1</v>
      </c>
      <c r="D11" s="2">
        <v>8</v>
      </c>
      <c r="E11" s="73">
        <v>3</v>
      </c>
      <c r="F11" s="73">
        <v>1</v>
      </c>
      <c r="G11" s="73">
        <v>1</v>
      </c>
      <c r="H11" s="73">
        <v>0</v>
      </c>
      <c r="I11" s="73">
        <v>2</v>
      </c>
      <c r="J11" s="73">
        <v>2</v>
      </c>
      <c r="K11" s="73">
        <v>1</v>
      </c>
      <c r="L11" s="73" t="s">
        <v>72</v>
      </c>
      <c r="M11" s="73" t="s">
        <v>72</v>
      </c>
      <c r="N11" s="73" t="s">
        <v>72</v>
      </c>
      <c r="O11" s="73">
        <v>1</v>
      </c>
      <c r="P11" s="73">
        <v>2</v>
      </c>
      <c r="Q11" s="73">
        <v>2</v>
      </c>
      <c r="R11" s="73" t="s">
        <v>72</v>
      </c>
      <c r="S11" s="73" t="s">
        <v>72</v>
      </c>
      <c r="T11" s="73" t="s">
        <v>72</v>
      </c>
      <c r="U11" s="73" t="s">
        <v>72</v>
      </c>
      <c r="V11" s="73" t="s">
        <v>72</v>
      </c>
      <c r="W11" s="73">
        <v>15</v>
      </c>
      <c r="X11" s="73">
        <v>3</v>
      </c>
      <c r="Y11" s="6">
        <f>W11/$Y$1*100</f>
        <v>45.454545454545453</v>
      </c>
    </row>
    <row r="12" spans="1:46">
      <c r="A12" s="1">
        <v>7</v>
      </c>
      <c r="B12" s="1" t="s">
        <v>62</v>
      </c>
      <c r="C12" s="2">
        <v>1</v>
      </c>
      <c r="D12" s="2">
        <v>8</v>
      </c>
      <c r="E12" s="73">
        <v>2</v>
      </c>
      <c r="F12" s="73" t="s">
        <v>72</v>
      </c>
      <c r="G12" s="73">
        <v>2</v>
      </c>
      <c r="H12" s="73" t="s">
        <v>72</v>
      </c>
      <c r="I12" s="73">
        <v>2</v>
      </c>
      <c r="J12" s="73">
        <v>2</v>
      </c>
      <c r="K12" s="73">
        <v>2</v>
      </c>
      <c r="L12" s="73">
        <v>1</v>
      </c>
      <c r="M12" s="73">
        <v>2</v>
      </c>
      <c r="N12" s="73">
        <v>2</v>
      </c>
      <c r="O12" s="73">
        <v>1</v>
      </c>
      <c r="P12" s="73">
        <v>0</v>
      </c>
      <c r="Q12" s="73">
        <v>2</v>
      </c>
      <c r="R12" s="73">
        <v>0</v>
      </c>
      <c r="S12" s="73" t="s">
        <v>72</v>
      </c>
      <c r="T12" s="73" t="s">
        <v>72</v>
      </c>
      <c r="U12" s="73">
        <v>2</v>
      </c>
      <c r="V12" s="73">
        <v>2</v>
      </c>
      <c r="W12" s="73">
        <v>22</v>
      </c>
      <c r="X12" s="73">
        <v>4</v>
      </c>
      <c r="Y12" s="6">
        <f>W12/$Y$1*100</f>
        <v>66.666666666666657</v>
      </c>
      <c r="AA12" s="75" t="s">
        <v>53</v>
      </c>
      <c r="AB12" s="75"/>
      <c r="AC12" s="65">
        <f>COUNTIF(Y6:Y24,100)</f>
        <v>0</v>
      </c>
    </row>
    <row r="13" spans="1:46">
      <c r="A13" s="1">
        <v>8</v>
      </c>
      <c r="B13" s="1" t="s">
        <v>63</v>
      </c>
      <c r="C13" s="2">
        <v>1</v>
      </c>
      <c r="D13" s="2">
        <v>8</v>
      </c>
      <c r="E13" s="73">
        <v>2</v>
      </c>
      <c r="F13" s="73">
        <v>1</v>
      </c>
      <c r="G13" s="73">
        <v>1</v>
      </c>
      <c r="H13" s="73">
        <v>0</v>
      </c>
      <c r="I13" s="73">
        <v>2</v>
      </c>
      <c r="J13" s="73">
        <v>2</v>
      </c>
      <c r="K13" s="73">
        <v>1</v>
      </c>
      <c r="L13" s="73" t="s">
        <v>72</v>
      </c>
      <c r="M13" s="73">
        <v>1</v>
      </c>
      <c r="N13" s="73" t="s">
        <v>72</v>
      </c>
      <c r="O13" s="73">
        <v>1</v>
      </c>
      <c r="P13" s="73">
        <v>2</v>
      </c>
      <c r="Q13" s="73">
        <v>2</v>
      </c>
      <c r="R13" s="73" t="s">
        <v>72</v>
      </c>
      <c r="S13" s="73" t="s">
        <v>72</v>
      </c>
      <c r="T13" s="73" t="s">
        <v>72</v>
      </c>
      <c r="U13" s="73" t="s">
        <v>72</v>
      </c>
      <c r="V13" s="73" t="s">
        <v>72</v>
      </c>
      <c r="W13" s="73">
        <v>15</v>
      </c>
      <c r="X13" s="73">
        <v>3</v>
      </c>
      <c r="Y13" s="6">
        <f>W13/$Y$1*100</f>
        <v>45.454545454545453</v>
      </c>
      <c r="AA13" s="76" t="s">
        <v>17</v>
      </c>
      <c r="AB13" s="77"/>
      <c r="AC13" s="7">
        <f>SUM(AB8:AB10)/$AA$1*100</f>
        <v>48.484848484848484</v>
      </c>
    </row>
    <row r="14" spans="1:46">
      <c r="A14" s="1">
        <v>9</v>
      </c>
      <c r="B14" s="1" t="s">
        <v>64</v>
      </c>
      <c r="C14" s="2">
        <v>2</v>
      </c>
      <c r="D14" s="2">
        <v>8</v>
      </c>
      <c r="E14" s="73">
        <v>2</v>
      </c>
      <c r="F14" s="73">
        <v>1</v>
      </c>
      <c r="G14" s="73">
        <v>1</v>
      </c>
      <c r="H14" s="73">
        <v>0</v>
      </c>
      <c r="I14" s="73">
        <v>2</v>
      </c>
      <c r="J14" s="73">
        <v>2</v>
      </c>
      <c r="K14" s="73">
        <v>1</v>
      </c>
      <c r="L14" s="73" t="s">
        <v>72</v>
      </c>
      <c r="M14" s="73" t="s">
        <v>72</v>
      </c>
      <c r="N14" s="73" t="s">
        <v>72</v>
      </c>
      <c r="O14" s="73">
        <v>1</v>
      </c>
      <c r="P14" s="73">
        <v>2</v>
      </c>
      <c r="Q14" s="73">
        <v>2</v>
      </c>
      <c r="R14" s="73" t="s">
        <v>72</v>
      </c>
      <c r="S14" s="73" t="s">
        <v>72</v>
      </c>
      <c r="T14" s="73" t="s">
        <v>72</v>
      </c>
      <c r="U14" s="73" t="s">
        <v>72</v>
      </c>
      <c r="V14" s="73" t="s">
        <v>72</v>
      </c>
      <c r="W14" s="73">
        <v>14</v>
      </c>
      <c r="X14" s="73">
        <v>3</v>
      </c>
      <c r="Y14" s="6">
        <f>W14/$Y$1*100</f>
        <v>42.424242424242422</v>
      </c>
      <c r="AA14" s="76" t="s">
        <v>31</v>
      </c>
      <c r="AB14" s="77"/>
      <c r="AC14" s="7">
        <f>SUM(AB9:AB10)/$AA$1*100</f>
        <v>12.121212121212121</v>
      </c>
    </row>
    <row r="15" spans="1:46">
      <c r="A15" s="1">
        <v>10</v>
      </c>
      <c r="B15" s="1" t="s">
        <v>65</v>
      </c>
      <c r="C15" s="2">
        <v>2</v>
      </c>
      <c r="D15" s="2">
        <v>8</v>
      </c>
      <c r="E15" s="73">
        <v>2</v>
      </c>
      <c r="F15" s="73">
        <v>0</v>
      </c>
      <c r="G15" s="73" t="s">
        <v>72</v>
      </c>
      <c r="H15" s="73" t="s">
        <v>72</v>
      </c>
      <c r="I15" s="73">
        <v>1</v>
      </c>
      <c r="J15" s="73">
        <v>1</v>
      </c>
      <c r="K15" s="73" t="s">
        <v>72</v>
      </c>
      <c r="L15" s="73">
        <v>1</v>
      </c>
      <c r="M15" s="73">
        <v>1</v>
      </c>
      <c r="N15" s="73">
        <v>0</v>
      </c>
      <c r="O15" s="73">
        <v>1</v>
      </c>
      <c r="P15" s="73" t="s">
        <v>72</v>
      </c>
      <c r="Q15" s="73">
        <v>2</v>
      </c>
      <c r="R15" s="73">
        <v>1</v>
      </c>
      <c r="S15" s="73" t="s">
        <v>72</v>
      </c>
      <c r="T15" s="73" t="s">
        <v>72</v>
      </c>
      <c r="U15" s="73">
        <v>1</v>
      </c>
      <c r="V15" s="73" t="s">
        <v>72</v>
      </c>
      <c r="W15" s="73">
        <v>11</v>
      </c>
      <c r="X15" s="73">
        <v>3</v>
      </c>
      <c r="Y15" s="6">
        <f>W15/$Y$1*100</f>
        <v>33.333333333333329</v>
      </c>
      <c r="AA15" s="76" t="s">
        <v>28</v>
      </c>
      <c r="AB15" s="77"/>
      <c r="AC15" s="7">
        <f>AVERAGE(W6:W24)</f>
        <v>17.0625</v>
      </c>
    </row>
    <row r="16" spans="1:46">
      <c r="A16" s="1">
        <v>11</v>
      </c>
      <c r="B16" s="1" t="s">
        <v>66</v>
      </c>
      <c r="C16" s="2">
        <v>1</v>
      </c>
      <c r="D16" s="2">
        <v>8</v>
      </c>
      <c r="E16" s="73">
        <v>1</v>
      </c>
      <c r="F16" s="73">
        <v>1</v>
      </c>
      <c r="G16" s="73" t="s">
        <v>72</v>
      </c>
      <c r="H16" s="73" t="s">
        <v>72</v>
      </c>
      <c r="I16" s="73">
        <v>2</v>
      </c>
      <c r="J16" s="73">
        <v>2</v>
      </c>
      <c r="K16" s="73">
        <v>1</v>
      </c>
      <c r="L16" s="73">
        <v>2</v>
      </c>
      <c r="M16" s="73">
        <v>1</v>
      </c>
      <c r="N16" s="73">
        <v>1</v>
      </c>
      <c r="O16" s="73" t="s">
        <v>72</v>
      </c>
      <c r="P16" s="73">
        <v>1</v>
      </c>
      <c r="Q16" s="73">
        <v>1</v>
      </c>
      <c r="R16" s="73" t="s">
        <v>72</v>
      </c>
      <c r="S16" s="73" t="s">
        <v>72</v>
      </c>
      <c r="T16" s="73" t="s">
        <v>72</v>
      </c>
      <c r="U16" s="73">
        <v>2</v>
      </c>
      <c r="V16" s="73">
        <v>2</v>
      </c>
      <c r="W16" s="73">
        <v>17</v>
      </c>
      <c r="X16" s="73">
        <v>3</v>
      </c>
      <c r="Y16" s="6">
        <f>W16/$Y$1*100</f>
        <v>51.515151515151516</v>
      </c>
      <c r="AA16" s="76" t="s">
        <v>18</v>
      </c>
      <c r="AB16" s="77"/>
      <c r="AC16" s="7">
        <f>AVERAGE(X6:X24)</f>
        <v>3.25</v>
      </c>
    </row>
    <row r="17" spans="1:30">
      <c r="A17" s="1">
        <v>12</v>
      </c>
      <c r="B17" s="1" t="s">
        <v>67</v>
      </c>
      <c r="C17" s="2">
        <v>2</v>
      </c>
      <c r="D17" s="2">
        <v>8</v>
      </c>
      <c r="E17" s="73">
        <v>2</v>
      </c>
      <c r="F17" s="73">
        <v>1</v>
      </c>
      <c r="G17" s="73">
        <v>2</v>
      </c>
      <c r="H17" s="73" t="s">
        <v>72</v>
      </c>
      <c r="I17" s="73">
        <v>2</v>
      </c>
      <c r="J17" s="73">
        <v>2</v>
      </c>
      <c r="K17" s="73">
        <v>2</v>
      </c>
      <c r="L17" s="73">
        <v>2</v>
      </c>
      <c r="M17" s="73">
        <v>2</v>
      </c>
      <c r="N17" s="73">
        <v>2</v>
      </c>
      <c r="O17" s="73">
        <v>1</v>
      </c>
      <c r="P17" s="73">
        <v>0</v>
      </c>
      <c r="Q17" s="73">
        <v>2</v>
      </c>
      <c r="R17" s="73">
        <v>1</v>
      </c>
      <c r="S17" s="73" t="s">
        <v>72</v>
      </c>
      <c r="T17" s="73">
        <v>1</v>
      </c>
      <c r="U17" s="73">
        <v>2</v>
      </c>
      <c r="V17" s="73">
        <v>2</v>
      </c>
      <c r="W17" s="73">
        <v>26</v>
      </c>
      <c r="X17" s="73">
        <v>4</v>
      </c>
      <c r="Y17" s="6">
        <f>W17/$Y$1*100</f>
        <v>78.787878787878782</v>
      </c>
      <c r="AA17" s="76" t="s">
        <v>54</v>
      </c>
      <c r="AB17" s="77"/>
      <c r="AC17" s="7">
        <f>AVERAGE(Y6:Y24)</f>
        <v>43.540669856459331</v>
      </c>
    </row>
    <row r="18" spans="1:30">
      <c r="A18" s="1">
        <v>13</v>
      </c>
      <c r="B18" s="1" t="s">
        <v>68</v>
      </c>
      <c r="C18" s="2">
        <v>1</v>
      </c>
      <c r="D18" s="2">
        <v>8</v>
      </c>
      <c r="E18" s="73">
        <v>2</v>
      </c>
      <c r="F18" s="73">
        <v>0</v>
      </c>
      <c r="G18" s="73" t="s">
        <v>72</v>
      </c>
      <c r="H18" s="73" t="s">
        <v>72</v>
      </c>
      <c r="I18" s="73">
        <v>1</v>
      </c>
      <c r="J18" s="73" t="s">
        <v>72</v>
      </c>
      <c r="K18" s="73" t="s">
        <v>72</v>
      </c>
      <c r="L18" s="73">
        <v>2</v>
      </c>
      <c r="M18" s="73">
        <v>1</v>
      </c>
      <c r="N18" s="73">
        <v>0</v>
      </c>
      <c r="O18" s="73">
        <v>0</v>
      </c>
      <c r="P18" s="73">
        <v>0</v>
      </c>
      <c r="Q18" s="73">
        <v>1</v>
      </c>
      <c r="R18" s="73">
        <v>0</v>
      </c>
      <c r="S18" s="73">
        <v>0</v>
      </c>
      <c r="T18" s="73" t="s">
        <v>72</v>
      </c>
      <c r="U18" s="73">
        <v>2</v>
      </c>
      <c r="V18" s="73">
        <v>1</v>
      </c>
      <c r="W18" s="73">
        <v>10</v>
      </c>
      <c r="X18" s="73">
        <v>3</v>
      </c>
      <c r="Y18" s="6">
        <f>W18/$Y$1*100</f>
        <v>30.303030303030305</v>
      </c>
    </row>
    <row r="19" spans="1:30">
      <c r="A19" s="1">
        <v>14</v>
      </c>
      <c r="B19" s="1" t="s">
        <v>69</v>
      </c>
      <c r="C19" s="2">
        <v>2</v>
      </c>
      <c r="D19" s="2">
        <v>8</v>
      </c>
      <c r="E19" s="73">
        <v>3</v>
      </c>
      <c r="F19" s="73">
        <v>1</v>
      </c>
      <c r="G19" s="73">
        <v>1</v>
      </c>
      <c r="H19" s="73" t="s">
        <v>72</v>
      </c>
      <c r="I19" s="73">
        <v>1</v>
      </c>
      <c r="J19" s="73">
        <v>2</v>
      </c>
      <c r="K19" s="73">
        <v>2</v>
      </c>
      <c r="L19" s="73">
        <v>2</v>
      </c>
      <c r="M19" s="73">
        <v>2</v>
      </c>
      <c r="N19" s="73">
        <v>2</v>
      </c>
      <c r="O19" s="73">
        <v>1</v>
      </c>
      <c r="P19" s="73">
        <v>1</v>
      </c>
      <c r="Q19" s="73">
        <v>0</v>
      </c>
      <c r="R19" s="73">
        <v>0</v>
      </c>
      <c r="S19" s="73">
        <v>1</v>
      </c>
      <c r="T19" s="73">
        <v>1</v>
      </c>
      <c r="U19" s="73">
        <v>0</v>
      </c>
      <c r="V19" s="73">
        <v>0</v>
      </c>
      <c r="W19" s="73">
        <v>20</v>
      </c>
      <c r="X19" s="73">
        <v>3</v>
      </c>
      <c r="Y19" s="6">
        <f>W19/$Y$1*100</f>
        <v>60.606060606060609</v>
      </c>
      <c r="AA19" s="87" t="s">
        <v>52</v>
      </c>
      <c r="AB19" s="88"/>
      <c r="AC19" s="64" t="s">
        <v>51</v>
      </c>
      <c r="AD19" s="64" t="s">
        <v>50</v>
      </c>
    </row>
    <row r="20" spans="1:30">
      <c r="A20" s="1">
        <v>15</v>
      </c>
      <c r="B20" s="1" t="s">
        <v>70</v>
      </c>
      <c r="C20" s="2">
        <v>1</v>
      </c>
      <c r="D20" s="2">
        <v>8</v>
      </c>
      <c r="E20" s="73">
        <v>2</v>
      </c>
      <c r="F20" s="73">
        <v>1</v>
      </c>
      <c r="G20" s="73">
        <v>1</v>
      </c>
      <c r="H20" s="73">
        <v>0</v>
      </c>
      <c r="I20" s="73">
        <v>2</v>
      </c>
      <c r="J20" s="73">
        <v>2</v>
      </c>
      <c r="K20" s="73">
        <v>1</v>
      </c>
      <c r="L20" s="73" t="s">
        <v>72</v>
      </c>
      <c r="M20" s="73">
        <v>1</v>
      </c>
      <c r="N20" s="73" t="s">
        <v>72</v>
      </c>
      <c r="O20" s="73" t="s">
        <v>72</v>
      </c>
      <c r="P20" s="73">
        <v>2</v>
      </c>
      <c r="Q20" s="73">
        <v>2</v>
      </c>
      <c r="R20" s="73" t="s">
        <v>72</v>
      </c>
      <c r="S20" s="73" t="s">
        <v>72</v>
      </c>
      <c r="T20" s="73" t="s">
        <v>72</v>
      </c>
      <c r="U20" s="73">
        <v>2</v>
      </c>
      <c r="V20" s="73" t="s">
        <v>72</v>
      </c>
      <c r="W20" s="73">
        <v>16</v>
      </c>
      <c r="X20" s="73">
        <v>3</v>
      </c>
      <c r="Y20" s="6">
        <f>W20/$Y$1*100</f>
        <v>48.484848484848484</v>
      </c>
      <c r="AA20" s="91" t="s">
        <v>45</v>
      </c>
      <c r="AB20" s="92"/>
      <c r="AC20" s="70">
        <f>COUNTIF(Y6:Y24,"&gt;=85")</f>
        <v>0</v>
      </c>
      <c r="AD20" s="70">
        <f>AC20/AA1*100</f>
        <v>0</v>
      </c>
    </row>
    <row r="21" spans="1:30">
      <c r="A21" s="1">
        <v>16</v>
      </c>
      <c r="B21" s="1" t="s">
        <v>71</v>
      </c>
      <c r="C21" s="2">
        <v>1</v>
      </c>
      <c r="D21" s="2">
        <v>8</v>
      </c>
      <c r="E21" s="73">
        <v>2</v>
      </c>
      <c r="F21" s="73">
        <v>1</v>
      </c>
      <c r="G21" s="73">
        <v>2</v>
      </c>
      <c r="H21" s="73" t="s">
        <v>72</v>
      </c>
      <c r="I21" s="73">
        <v>2</v>
      </c>
      <c r="J21" s="73">
        <v>2</v>
      </c>
      <c r="K21" s="73">
        <v>2</v>
      </c>
      <c r="L21" s="73">
        <v>2</v>
      </c>
      <c r="M21" s="73">
        <v>2</v>
      </c>
      <c r="N21" s="73">
        <v>2</v>
      </c>
      <c r="O21" s="73">
        <v>1</v>
      </c>
      <c r="P21" s="73">
        <v>0</v>
      </c>
      <c r="Q21" s="73">
        <v>2</v>
      </c>
      <c r="R21" s="73" t="s">
        <v>72</v>
      </c>
      <c r="S21" s="73" t="s">
        <v>72</v>
      </c>
      <c r="T21" s="73">
        <v>1</v>
      </c>
      <c r="U21" s="73">
        <v>2</v>
      </c>
      <c r="V21" s="73">
        <v>2</v>
      </c>
      <c r="W21" s="73">
        <v>25</v>
      </c>
      <c r="X21" s="73">
        <v>4</v>
      </c>
      <c r="Y21" s="6">
        <f>W21/$Y$1*100</f>
        <v>75.757575757575751</v>
      </c>
      <c r="AA21" s="91" t="s">
        <v>46</v>
      </c>
      <c r="AB21" s="93"/>
      <c r="AC21" s="70">
        <f>COUNTIF(Y6:Y24,"&gt;=75")-AC20</f>
        <v>2</v>
      </c>
      <c r="AD21" s="70">
        <f>AC21/AA1*100</f>
        <v>6.0606060606060606</v>
      </c>
    </row>
    <row r="22" spans="1:30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8"/>
      <c r="X22" s="2"/>
      <c r="Y22" s="6">
        <f>W22/$Y$1*100</f>
        <v>0</v>
      </c>
      <c r="AA22" s="91" t="s">
        <v>47</v>
      </c>
      <c r="AB22" s="92"/>
      <c r="AC22" s="70">
        <f>COUNTIF(Y6:Y24,"&gt;=65")-AC21-AC20</f>
        <v>2</v>
      </c>
      <c r="AD22" s="70">
        <f>AC22/AA1*100</f>
        <v>6.0606060606060606</v>
      </c>
    </row>
    <row r="23" spans="1:30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8"/>
      <c r="X23" s="2"/>
      <c r="Y23" s="6">
        <f>W23/$Y$1*100</f>
        <v>0</v>
      </c>
      <c r="AA23" s="91" t="s">
        <v>48</v>
      </c>
      <c r="AB23" s="92"/>
      <c r="AC23" s="70">
        <f>COUNTIF(Y6:Y24,"&gt;=50")-AC22-AC21-AC20</f>
        <v>3</v>
      </c>
      <c r="AD23" s="70">
        <f>AC23/AA1*100</f>
        <v>9.0909090909090917</v>
      </c>
    </row>
    <row r="24" spans="1:30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8"/>
      <c r="X24" s="2"/>
      <c r="Y24" s="6">
        <f>W24/$Y$1*100</f>
        <v>0</v>
      </c>
      <c r="AA24" s="91" t="s">
        <v>49</v>
      </c>
      <c r="AB24" s="92"/>
      <c r="AC24" s="70">
        <f>COUNTIF(Y6:Y24,"&lt;50")</f>
        <v>12</v>
      </c>
      <c r="AD24" s="70">
        <f>AC24/AA1*100</f>
        <v>36.363636363636367</v>
      </c>
    </row>
    <row r="25" spans="1:30">
      <c r="A25" s="1"/>
      <c r="B25" s="1"/>
      <c r="C25" s="2"/>
      <c r="D25" s="2"/>
      <c r="E25" s="7">
        <f>AVERAGE(E6:E24)/E1*100</f>
        <v>66.666666666666657</v>
      </c>
      <c r="F25" s="7">
        <f>AVERAGE(F6:F24)/F1*100</f>
        <v>86.666666666666671</v>
      </c>
      <c r="G25" s="7">
        <f>AVERAGE(G6:G24)/G1*100</f>
        <v>68.181818181818173</v>
      </c>
      <c r="H25" s="7">
        <f>AVERAGE(H6:H24)/H1*100</f>
        <v>0</v>
      </c>
      <c r="I25" s="7">
        <f>AVERAGE(I6:I24)/I1*100</f>
        <v>90.625</v>
      </c>
      <c r="J25" s="7">
        <f>AVERAGE(J6:J24)/J1*100</f>
        <v>96.666666666666671</v>
      </c>
      <c r="K25" s="7">
        <f>AVERAGE(K6:K24)/K1*100</f>
        <v>71.428571428571431</v>
      </c>
      <c r="L25" s="7">
        <f>AVERAGE(L6:L24)/L1*100</f>
        <v>80</v>
      </c>
      <c r="M25" s="7">
        <f>AVERAGE(M6:M24)/M1*100</f>
        <v>70.833333333333343</v>
      </c>
      <c r="N25" s="7">
        <f>AVERAGE(N6:N24)/N1*100</f>
        <v>65</v>
      </c>
      <c r="O25" s="7">
        <f>AVERAGE(O6:O24)/O1*100</f>
        <v>92.307692307692307</v>
      </c>
      <c r="P25" s="7">
        <f>AVERAGE(P6:P24)/P1*100</f>
        <v>46.666666666666664</v>
      </c>
      <c r="Q25" s="7">
        <f>AVERAGE(Q6:Q24)/Q1*100</f>
        <v>84.375</v>
      </c>
      <c r="R25" s="7">
        <f>AVERAGE(R6:R24)/R1*100</f>
        <v>20</v>
      </c>
      <c r="S25" s="7">
        <f>AVERAGE(S6:S24)/S1*100</f>
        <v>50</v>
      </c>
      <c r="T25" s="7">
        <f>AVERAGE(T6:T24)/T1*100</f>
        <v>100</v>
      </c>
      <c r="U25" s="7">
        <f>AVERAGE(U6:U24)/U1*100</f>
        <v>85</v>
      </c>
      <c r="V25" s="7">
        <f>AVERAGE(V6:V24)/V1*100</f>
        <v>75</v>
      </c>
      <c r="W25" s="35">
        <f>AVERAGE(W6:W24)</f>
        <v>17.0625</v>
      </c>
      <c r="X25" s="35">
        <f>AVERAGE(X6:X24)</f>
        <v>3.25</v>
      </c>
      <c r="Y25" s="35">
        <f>AVERAGE(Y6:Y24)</f>
        <v>43.540669856459331</v>
      </c>
      <c r="AA25" s="27"/>
      <c r="AB25" s="27"/>
      <c r="AC25" s="27"/>
    </row>
    <row r="26" spans="1:30" s="27" customFormat="1">
      <c r="C26" s="36"/>
      <c r="D26" s="36"/>
      <c r="W26" s="37"/>
      <c r="X26" s="36"/>
      <c r="AA26"/>
      <c r="AB26"/>
      <c r="AC26"/>
    </row>
    <row r="27" spans="1:30" ht="322.5" customHeight="1">
      <c r="E27" s="71" t="str">
        <f>'2'!B3</f>
        <v>1.1. Особенности географического положения России. Территория и акватория, морские и сухопутные границы. Умения устанавливать причинно-следственные связи, строить логическое рассуждение. Умения создавать, применять и преобразовывать знаки и символы, модели и схемы для решения учебных и познавательных задач. 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информации, выявлять взаимодополняющую географическую информацию. Умение различать изученные географические объекты</v>
      </c>
      <c r="F27" s="71" t="str">
        <f>'2'!B4</f>
        <v>1.2. Особенности географического положения России. Территория и акватория, морские и сухопутные границы.  Умения устанавливать причинно-следственные связи, строить логическое рассуждение. Умения создавать, применять и преобразовывать знаки и символы, модели и схемы для решения учебных и познавательных задач. 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информации, выявлять взаимодополняющую географическую информацию. Умение различать изученные географические объекты</v>
      </c>
      <c r="G27" s="71" t="str">
        <f>'2'!B5</f>
        <v>2.1. Особенности географического положения России. Территория и акватория, морские и сухопутные границы. Умения определять понятия, создавать обобщения, устанавливать аналогии. Умения устанавливать причинно-следственные связи, строить логическое рассуждение. 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v>
      </c>
      <c r="H27" s="71" t="str">
        <f>'2'!B6</f>
        <v>2.2. Особенности географического положения России. Территория и акватория, морские и сухопутные границы. Умения определять понятия, создавать обобщения, устанавливать аналогии. Умения устанавливать причинно-следственные связи, строить логическое рассуждение. 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v>
      </c>
      <c r="I27" s="71" t="str">
        <f>'2'!B7</f>
        <v>3.1. Природа России. Особенности геологического строения и распространения крупных форм рельефа.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Умение различать географические процессы и явления, определяющие особенности компонентов природы отдельных территорий</v>
      </c>
      <c r="J27" s="71" t="str">
        <f>'2'!B8</f>
        <v>3.2. Природа России. Особенности геологического строения и распространения крупных форм рельефа.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Умение различать географические процессы и явления, определяющие особенности компонентов природы отдельных территорий</v>
      </c>
      <c r="K27" s="71" t="str">
        <f>'2'!B9</f>
        <v>3.3. Природа России. Особенности геологического строения и распространения крупных форм рельефа.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Умение различать географические процессы и явления, определяющие особенности компонентов природы отдельных территорий</v>
      </c>
      <c r="L27" s="71" t="str">
        <f>'2'!B10</f>
        <v>4.1. Природа России. Внутренние воды и водные ресурсы, особенности их размещения на территории страны. Моря России. Умения устанавливать причинно-следственные связи, строить логическое рассуждение, умозаключение  и делать выводы. Смысловое чтение.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v>
      </c>
      <c r="M27" s="71" t="str">
        <f>'2'!B11</f>
        <v>4.2. Природа России. Внутренние воды и водные ресурсы, особенности их размещения на территории страны. Моря России. Умения устанавливать причинно-следственные связи, строить логическое рассуждение, умозаключение  и делать выводы. Смысловое чтение.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v>
      </c>
      <c r="N27" s="71" t="str">
        <f>'2'!B12</f>
        <v>4.3.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v>
      </c>
      <c r="O27" s="71" t="str">
        <f>'2'!B13</f>
        <v>5.1. Природа России. Типы климатов, факторы их формирования, климатические пояса. Климат и хозяйственная деятельность людей.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 создавать, применять и преобразовывать знаки и символы, модели и схемы для решения учебных и познавательных задач. Смысловое чтение</v>
      </c>
      <c r="P27" s="71" t="str">
        <f>'2'!B14</f>
        <v>5.2. Владение понятийным аппаратом географии. Умения: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представлять в различных формах географическую информацию. Умение использовать источники географической информации для решения различных задач</v>
      </c>
      <c r="Q27" s="71" t="str">
        <f>'2'!B15</f>
        <v>5.3.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</v>
      </c>
      <c r="R27" s="71" t="str">
        <f>'2'!B16</f>
        <v>6.1. Административно-территориальное устройство России. Часовые пояса. Растительный и животный мир России. Почвы. Природные зоны. Высотная поясность.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Смысловое чтение. Умение применять географическое мышление в познавательной, коммуникативной и социальной практике. Первичные компетенции использования территориального подхода как основы географического мышления, владение понятийным аппаратом географии</v>
      </c>
      <c r="S27" s="71" t="str">
        <f>'2'!B17</f>
        <v>6.2.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явления; представлять в различных формах  географическую информацию</v>
      </c>
      <c r="T27" s="71" t="str">
        <f>'2'!B18</f>
        <v>6.3. Умение использовать источники географической информации для решения различных задач. Способность использовать знания о географических законах и закономерностях, а также о мировом, зональном, летнем и зимнем времени для решения практико-ориентированных задач по определению различий в поясном времени территорий в контексте  реальной жизни</v>
      </c>
      <c r="U27" s="71" t="str">
        <f>'2'!B19</f>
        <v>7.1. Население России. Умения устанавливать причинно-следственные связи, строить логическое рассуждение, умозаключение и делать выводы.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v>
      </c>
      <c r="V27" s="71" t="str">
        <f>'2'!B20</f>
        <v>7.2. Население России. Умения устанавливать причинно-следственные связи, строить логическое рассуждение, умозаключение и делать выводы.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v>
      </c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9" spans="3:4">
      <c r="C39"/>
      <c r="D39"/>
    </row>
    <row r="40" spans="3:4">
      <c r="C40"/>
      <c r="D40"/>
    </row>
    <row r="42" spans="3:4">
      <c r="C42"/>
      <c r="D42"/>
    </row>
    <row r="43" spans="3:4">
      <c r="C43"/>
      <c r="D43"/>
    </row>
    <row r="44" spans="3:4">
      <c r="C44"/>
      <c r="D44"/>
    </row>
  </sheetData>
  <mergeCells count="25">
    <mergeCell ref="X3:X5"/>
    <mergeCell ref="Y3:Y5"/>
    <mergeCell ref="A3:A5"/>
    <mergeCell ref="B3:B5"/>
    <mergeCell ref="C3:C5"/>
    <mergeCell ref="D3:D5"/>
    <mergeCell ref="E3:V3"/>
    <mergeCell ref="W3:W5"/>
    <mergeCell ref="AA13:AB13"/>
    <mergeCell ref="AA14:AB14"/>
    <mergeCell ref="AA15:AB15"/>
    <mergeCell ref="AA16:AB16"/>
    <mergeCell ref="AA17:AB17"/>
    <mergeCell ref="AA12:AB12"/>
    <mergeCell ref="AS1:AT1"/>
    <mergeCell ref="AS2:AT2"/>
    <mergeCell ref="AS3:AT3"/>
    <mergeCell ref="AS4:AT4"/>
    <mergeCell ref="AS5:AT5"/>
    <mergeCell ref="AA19:AB19"/>
    <mergeCell ref="AA20:AB20"/>
    <mergeCell ref="AA22:AB22"/>
    <mergeCell ref="AA23:AB23"/>
    <mergeCell ref="AA24:AB24"/>
    <mergeCell ref="AA21:AB21"/>
  </mergeCells>
  <conditionalFormatting sqref="X6:X24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5:V25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D6" sqref="D6"/>
    </sheetView>
  </sheetViews>
  <sheetFormatPr defaultRowHeight="1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>
      <c r="A1" s="94" t="s">
        <v>2</v>
      </c>
      <c r="B1" s="96" t="s">
        <v>19</v>
      </c>
      <c r="C1" s="98" t="s">
        <v>20</v>
      </c>
      <c r="D1" s="100" t="s">
        <v>42</v>
      </c>
      <c r="E1" s="101"/>
      <c r="F1" s="101"/>
      <c r="G1" s="101"/>
      <c r="H1" s="101"/>
      <c r="I1" s="101"/>
      <c r="J1" s="101"/>
      <c r="K1" s="101"/>
      <c r="L1" s="102"/>
      <c r="M1" s="16"/>
    </row>
    <row r="2" spans="1:13" s="17" customFormat="1" ht="106.5" customHeight="1">
      <c r="A2" s="95"/>
      <c r="B2" s="97"/>
      <c r="C2" s="99"/>
      <c r="D2" s="53" t="s">
        <v>21</v>
      </c>
      <c r="E2" s="53" t="s">
        <v>22</v>
      </c>
      <c r="F2" s="53" t="s">
        <v>23</v>
      </c>
      <c r="G2" s="53" t="s">
        <v>24</v>
      </c>
      <c r="H2" s="54" t="s">
        <v>29</v>
      </c>
      <c r="I2" s="54" t="s">
        <v>30</v>
      </c>
      <c r="J2" s="59" t="s">
        <v>26</v>
      </c>
      <c r="K2" s="59" t="s">
        <v>25</v>
      </c>
      <c r="L2" s="59" t="s">
        <v>32</v>
      </c>
      <c r="M2" s="18"/>
    </row>
    <row r="3" spans="1:13" s="17" customFormat="1" ht="12.75">
      <c r="A3" s="19" t="s">
        <v>73</v>
      </c>
      <c r="B3" s="20"/>
      <c r="C3" s="21">
        <v>16</v>
      </c>
      <c r="D3" s="55">
        <f>'8А'!AB10</f>
        <v>0</v>
      </c>
      <c r="E3" s="55">
        <f>'8А'!AB9</f>
        <v>4</v>
      </c>
      <c r="F3" s="55">
        <f>'8А'!AB8</f>
        <v>12</v>
      </c>
      <c r="G3" s="55">
        <f>'8А'!AB7</f>
        <v>0</v>
      </c>
      <c r="H3" s="56">
        <f>'8А'!AC13</f>
        <v>48.484848484848484</v>
      </c>
      <c r="I3" s="56">
        <f>'8А'!AC14</f>
        <v>12.121212121212121</v>
      </c>
      <c r="J3" s="60">
        <f>'8А'!AC15</f>
        <v>17.0625</v>
      </c>
      <c r="K3" s="60">
        <f>'8А'!AC16</f>
        <v>3.25</v>
      </c>
      <c r="L3" s="60">
        <f>'8А'!AC17</f>
        <v>43.540669856459331</v>
      </c>
      <c r="M3" s="22"/>
    </row>
    <row r="4" spans="1:13" s="17" customFormat="1" ht="12.75">
      <c r="A4" s="24" t="s">
        <v>55</v>
      </c>
      <c r="B4" s="25" t="s">
        <v>27</v>
      </c>
      <c r="C4" s="23">
        <f>SUM(C3:C3)</f>
        <v>16</v>
      </c>
      <c r="D4" s="57">
        <f>SUM(D3:D3)</f>
        <v>0</v>
      </c>
      <c r="E4" s="57">
        <f>SUM(E3:E3)</f>
        <v>4</v>
      </c>
      <c r="F4" s="57">
        <f>SUM(F3:F3)</f>
        <v>12</v>
      </c>
      <c r="G4" s="57">
        <f>SUM(G3:G3)</f>
        <v>0</v>
      </c>
      <c r="H4" s="58">
        <f>'1'!AA37</f>
        <v>12.121212121212121</v>
      </c>
      <c r="I4" s="58">
        <f>'1'!AA38</f>
        <v>3.0303030303030303</v>
      </c>
      <c r="J4" s="61">
        <f>'1'!AA39</f>
        <v>17.0625</v>
      </c>
      <c r="K4" s="61">
        <f>'1'!AA40</f>
        <v>3.25</v>
      </c>
      <c r="L4" s="61">
        <f>'1'!AA41</f>
        <v>51.704545454545453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8А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Пользователь</cp:lastModifiedBy>
  <dcterms:created xsi:type="dcterms:W3CDTF">2016-10-24T20:28:15Z</dcterms:created>
  <dcterms:modified xsi:type="dcterms:W3CDTF">2023-09-20T09:47:54Z</dcterms:modified>
</cp:coreProperties>
</file>