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6605" windowHeight="7995" tabRatio="608" activeTab="8"/>
  </bookViews>
  <sheets>
    <sheet name="1" sheetId="4" r:id="rId1"/>
    <sheet name="2" sheetId="5" r:id="rId2"/>
    <sheet name="уровни" sheetId="13" r:id="rId3"/>
    <sheet name="7Б" sheetId="11" r:id="rId4"/>
    <sheet name="показатели" sheetId="6" r:id="rId5"/>
    <sheet name="отметки" sheetId="14" r:id="rId6"/>
    <sheet name="качество" sheetId="15" r:id="rId7"/>
    <sheet name="процент вып-я" sheetId="16" r:id="rId8"/>
    <sheet name="задания" sheetId="17" r:id="rId9"/>
  </sheets>
  <definedNames>
    <definedName name="_xlnm._FilterDatabase" localSheetId="0" hidden="1">'1'!$E$3:$W$20</definedName>
    <definedName name="_xlnm.Print_Area" localSheetId="0">'1'!$A$2:$W$38</definedName>
  </definedNames>
  <calcPr calcId="124519"/>
</workbook>
</file>

<file path=xl/calcChain.xml><?xml version="1.0" encoding="utf-8"?>
<calcChain xmlns="http://schemas.openxmlformats.org/spreadsheetml/2006/main">
  <c r="C16" i="5"/>
  <c r="C15"/>
  <c r="C14"/>
  <c r="C13"/>
  <c r="C12"/>
  <c r="C11"/>
  <c r="C10"/>
  <c r="C9"/>
  <c r="C8"/>
  <c r="C7"/>
  <c r="C6"/>
  <c r="C5"/>
  <c r="C4"/>
  <c r="C3"/>
  <c r="F1" i="11" l="1"/>
  <c r="G1"/>
  <c r="H1"/>
  <c r="I1"/>
  <c r="J1"/>
  <c r="K1"/>
  <c r="L1"/>
  <c r="M1"/>
  <c r="N1"/>
  <c r="O1"/>
  <c r="P1"/>
  <c r="AH2" s="1"/>
  <c r="H14" i="5" s="1"/>
  <c r="Q1" i="11"/>
  <c r="AI2" s="1"/>
  <c r="H15" i="5" s="1"/>
  <c r="R1" i="11"/>
  <c r="AJ2" s="1"/>
  <c r="H16" i="5" s="1"/>
  <c r="E1" i="11"/>
  <c r="AH4"/>
  <c r="AI4"/>
  <c r="AJ4"/>
  <c r="AH5"/>
  <c r="AI5"/>
  <c r="AJ5"/>
  <c r="X7"/>
  <c r="R27"/>
  <c r="Q27"/>
  <c r="V29" i="4"/>
  <c r="W29" s="1"/>
  <c r="Q20"/>
  <c r="R20"/>
  <c r="Q23"/>
  <c r="I15" i="5" s="1"/>
  <c r="G15" s="1"/>
  <c r="R23" i="4"/>
  <c r="I16" i="5" s="1"/>
  <c r="G16" s="1"/>
  <c r="Q25" i="4"/>
  <c r="R25"/>
  <c r="Q26"/>
  <c r="R26"/>
  <c r="R25" i="11" l="1"/>
  <c r="W6" i="4"/>
  <c r="Q25" i="11"/>
  <c r="AJ3"/>
  <c r="AI3"/>
  <c r="AH3"/>
  <c r="Q24" i="4"/>
  <c r="R24"/>
  <c r="P27" i="11"/>
  <c r="O27"/>
  <c r="N27"/>
  <c r="M27"/>
  <c r="L27"/>
  <c r="K27"/>
  <c r="J27"/>
  <c r="I27"/>
  <c r="H27"/>
  <c r="G27"/>
  <c r="F27"/>
  <c r="E27"/>
  <c r="F23" i="4" l="1"/>
  <c r="I4" i="5" s="1"/>
  <c r="G4" s="1"/>
  <c r="G23" i="4"/>
  <c r="I5" i="5" s="1"/>
  <c r="G5" s="1"/>
  <c r="H23" i="4"/>
  <c r="I6" i="5" s="1"/>
  <c r="G6" s="1"/>
  <c r="I23" i="4"/>
  <c r="I7" i="5" s="1"/>
  <c r="G7" s="1"/>
  <c r="J23" i="4"/>
  <c r="I8" i="5" s="1"/>
  <c r="G8" s="1"/>
  <c r="K23" i="4"/>
  <c r="I9" i="5" s="1"/>
  <c r="G9" s="1"/>
  <c r="L23" i="4"/>
  <c r="I10" i="5" s="1"/>
  <c r="G10" s="1"/>
  <c r="M23" i="4"/>
  <c r="I11" i="5" s="1"/>
  <c r="G11" s="1"/>
  <c r="N23" i="4"/>
  <c r="I12" i="5" s="1"/>
  <c r="G12" s="1"/>
  <c r="O23" i="4"/>
  <c r="I13" i="5" s="1"/>
  <c r="G13" s="1"/>
  <c r="P23" i="4"/>
  <c r="I14" i="5" s="1"/>
  <c r="G14" s="1"/>
  <c r="S23" i="4"/>
  <c r="T23"/>
  <c r="E23"/>
  <c r="I3" i="5" s="1"/>
  <c r="G3" s="1"/>
  <c r="Y16" i="11"/>
  <c r="K3" i="6" s="1"/>
  <c r="Y15" i="11"/>
  <c r="J3" i="6" s="1"/>
  <c r="X10" i="11"/>
  <c r="Y10" s="1"/>
  <c r="X9"/>
  <c r="X8"/>
  <c r="F3" i="6" s="1"/>
  <c r="Y7" i="11"/>
  <c r="AG5"/>
  <c r="AF5"/>
  <c r="AE5"/>
  <c r="AD5"/>
  <c r="AC5"/>
  <c r="AB5"/>
  <c r="AA5"/>
  <c r="Z5"/>
  <c r="Y5"/>
  <c r="X5"/>
  <c r="W5"/>
  <c r="AG4"/>
  <c r="AF4"/>
  <c r="AE4"/>
  <c r="AD4"/>
  <c r="AC4"/>
  <c r="AB4"/>
  <c r="AA4"/>
  <c r="Z4"/>
  <c r="Y4"/>
  <c r="X4"/>
  <c r="W4"/>
  <c r="AG2"/>
  <c r="H13" i="5" s="1"/>
  <c r="AF2" i="11"/>
  <c r="H12" i="5" s="1"/>
  <c r="AE2" i="11"/>
  <c r="H11" i="5" s="1"/>
  <c r="AD2" i="11"/>
  <c r="H10" i="5" s="1"/>
  <c r="AC2" i="11"/>
  <c r="H9" i="5" s="1"/>
  <c r="AB2" i="11"/>
  <c r="H8" i="5" s="1"/>
  <c r="AA2" i="11"/>
  <c r="H7" i="5" s="1"/>
  <c r="Z2" i="11"/>
  <c r="H6" i="5" s="1"/>
  <c r="Y2" i="11"/>
  <c r="H5" i="5" s="1"/>
  <c r="X2" i="11"/>
  <c r="H4" i="5" s="1"/>
  <c r="W2" i="11"/>
  <c r="H3" i="5" s="1"/>
  <c r="T25" i="11"/>
  <c r="S25"/>
  <c r="P25"/>
  <c r="O25"/>
  <c r="N25"/>
  <c r="M25"/>
  <c r="L25"/>
  <c r="K25"/>
  <c r="J25"/>
  <c r="I25"/>
  <c r="H25"/>
  <c r="G25"/>
  <c r="F25"/>
  <c r="E25"/>
  <c r="U6"/>
  <c r="F25" i="4"/>
  <c r="G25"/>
  <c r="H25"/>
  <c r="I25"/>
  <c r="J25"/>
  <c r="K25"/>
  <c r="L25"/>
  <c r="M25"/>
  <c r="N25"/>
  <c r="O25"/>
  <c r="P25"/>
  <c r="S25"/>
  <c r="T25"/>
  <c r="E25"/>
  <c r="T20"/>
  <c r="V20"/>
  <c r="U20"/>
  <c r="U8" i="11" l="1"/>
  <c r="U12"/>
  <c r="U20"/>
  <c r="U24"/>
  <c r="U9"/>
  <c r="U13"/>
  <c r="U17"/>
  <c r="U21"/>
  <c r="U10"/>
  <c r="U14"/>
  <c r="U18"/>
  <c r="U22"/>
  <c r="U7"/>
  <c r="U11"/>
  <c r="U15"/>
  <c r="U19"/>
  <c r="U23"/>
  <c r="U16"/>
  <c r="Y3"/>
  <c r="AC3"/>
  <c r="AG3"/>
  <c r="Z3"/>
  <c r="AD3"/>
  <c r="W3"/>
  <c r="AA3"/>
  <c r="AE3"/>
  <c r="Y14"/>
  <c r="I3" i="6" s="1"/>
  <c r="X3" i="11"/>
  <c r="AB3"/>
  <c r="AF3"/>
  <c r="Y13"/>
  <c r="D3" i="6"/>
  <c r="E3"/>
  <c r="G3"/>
  <c r="Y8" i="11"/>
  <c r="Y9"/>
  <c r="W38" i="4"/>
  <c r="K4" i="6" s="1"/>
  <c r="W37" i="4"/>
  <c r="J4" i="6" s="1"/>
  <c r="V32" i="4"/>
  <c r="W32" s="1"/>
  <c r="V31"/>
  <c r="V30"/>
  <c r="W30" s="1"/>
  <c r="H3" i="6" l="1"/>
  <c r="Y20" i="11"/>
  <c r="Y24"/>
  <c r="Z24" s="1"/>
  <c r="Y12"/>
  <c r="Y17"/>
  <c r="L3" i="6" s="1"/>
  <c r="U25" i="11"/>
  <c r="W36" i="4"/>
  <c r="I4" i="6" s="1"/>
  <c r="C4"/>
  <c r="W31" i="4"/>
  <c r="W35"/>
  <c r="H4" i="6" s="1"/>
  <c r="G4"/>
  <c r="F4"/>
  <c r="D4"/>
  <c r="E4"/>
  <c r="Y21" i="11" l="1"/>
  <c r="Z20"/>
  <c r="F26" i="4"/>
  <c r="G26"/>
  <c r="H26"/>
  <c r="I26"/>
  <c r="J26"/>
  <c r="K26"/>
  <c r="L26"/>
  <c r="M26"/>
  <c r="N26"/>
  <c r="O26"/>
  <c r="P26"/>
  <c r="S26"/>
  <c r="T26"/>
  <c r="E26"/>
  <c r="F20"/>
  <c r="G20"/>
  <c r="H20"/>
  <c r="I20"/>
  <c r="J20"/>
  <c r="K20"/>
  <c r="L20"/>
  <c r="M20"/>
  <c r="N20"/>
  <c r="O20"/>
  <c r="P20"/>
  <c r="S20"/>
  <c r="E20"/>
  <c r="Y22" i="11" l="1"/>
  <c r="Z21"/>
  <c r="W7" i="4"/>
  <c r="W9"/>
  <c r="W11"/>
  <c r="W13"/>
  <c r="W15"/>
  <c r="W17"/>
  <c r="W19"/>
  <c r="W8"/>
  <c r="W10"/>
  <c r="W12"/>
  <c r="W14"/>
  <c r="W16"/>
  <c r="W18"/>
  <c r="S24"/>
  <c r="M24"/>
  <c r="I24"/>
  <c r="E24"/>
  <c r="P24"/>
  <c r="L24"/>
  <c r="H24"/>
  <c r="O24"/>
  <c r="K24"/>
  <c r="G24"/>
  <c r="T24"/>
  <c r="N24"/>
  <c r="J24"/>
  <c r="F24"/>
  <c r="W34" l="1"/>
  <c r="Y23" i="11"/>
  <c r="Z23" s="1"/>
  <c r="Z22"/>
  <c r="J39" i="4"/>
  <c r="K39" s="1"/>
  <c r="J35"/>
  <c r="K35" s="1"/>
  <c r="W20"/>
  <c r="W39"/>
  <c r="L4" i="6" s="1"/>
  <c r="J36" i="4" l="1"/>
  <c r="K36" l="1"/>
  <c r="J37"/>
  <c r="K37" l="1"/>
  <c r="J38"/>
  <c r="K38" s="1"/>
</calcChain>
</file>

<file path=xl/sharedStrings.xml><?xml version="1.0" encoding="utf-8"?>
<sst xmlns="http://schemas.openxmlformats.org/spreadsheetml/2006/main" count="233" uniqueCount="86">
  <si>
    <t>N</t>
  </si>
  <si>
    <t>Фамилия</t>
  </si>
  <si>
    <t>Класс</t>
  </si>
  <si>
    <t>Вариант</t>
  </si>
  <si>
    <t>Первичный балл</t>
  </si>
  <si>
    <t>Отметка</t>
  </si>
  <si>
    <t>Выполнение заданий</t>
  </si>
  <si>
    <t>% вып-я</t>
  </si>
  <si>
    <t>не справились</t>
  </si>
  <si>
    <t>не приступали</t>
  </si>
  <si>
    <t>писало работу</t>
  </si>
  <si>
    <t>справились без ошибок</t>
  </si>
  <si>
    <t>допустили ошибки</t>
  </si>
  <si>
    <t>отметка 2</t>
  </si>
  <si>
    <t>отметка 3</t>
  </si>
  <si>
    <t>отметка 4</t>
  </si>
  <si>
    <t>отметка 5</t>
  </si>
  <si>
    <t>уровень обученности</t>
  </si>
  <si>
    <t>средняя отметка</t>
  </si>
  <si>
    <t>ФИО учителя</t>
  </si>
  <si>
    <t>Кол-во учащихся</t>
  </si>
  <si>
    <t>"5"</t>
  </si>
  <si>
    <t>"4"</t>
  </si>
  <si>
    <t>"3"</t>
  </si>
  <si>
    <t>"2"</t>
  </si>
  <si>
    <t>Средний оценочный балл</t>
  </si>
  <si>
    <t>Средний тестовый балл</t>
  </si>
  <si>
    <t>ИТОГО</t>
  </si>
  <si>
    <t>средний тестовый балл</t>
  </si>
  <si>
    <t>Уровень обученности</t>
  </si>
  <si>
    <t>Качество обученности</t>
  </si>
  <si>
    <t>качество обученности</t>
  </si>
  <si>
    <t>Средний процент выполнения</t>
  </si>
  <si>
    <t xml:space="preserve">№ задания </t>
  </si>
  <si>
    <t>справились без ошибок (в %)</t>
  </si>
  <si>
    <t>Максимум</t>
  </si>
  <si>
    <t>класс</t>
  </si>
  <si>
    <t>По ОО</t>
  </si>
  <si>
    <t>По региону</t>
  </si>
  <si>
    <t>По России</t>
  </si>
  <si>
    <t>Максимум за задание</t>
  </si>
  <si>
    <t xml:space="preserve">проверяемые требования (умения) </t>
  </si>
  <si>
    <t xml:space="preserve">Итоги </t>
  </si>
  <si>
    <t>справились c ошибками (в %)</t>
  </si>
  <si>
    <t>средний процент вып-я</t>
  </si>
  <si>
    <t>ВЫСОКИЙ</t>
  </si>
  <si>
    <t>ПОВЫШЕННЫЙ</t>
  </si>
  <si>
    <t>БАЗОВЫЙ</t>
  </si>
  <si>
    <t>ПОНИЖЕННЫЙ</t>
  </si>
  <si>
    <t>НЕДОСТАТОЧНЫЙ</t>
  </si>
  <si>
    <t>%</t>
  </si>
  <si>
    <t>кол-во</t>
  </si>
  <si>
    <t>уровень</t>
  </si>
  <si>
    <t>набрали МАХ</t>
  </si>
  <si>
    <t>средний % вып-я</t>
  </si>
  <si>
    <t>среднее</t>
  </si>
  <si>
    <t>Аткина Полина</t>
  </si>
  <si>
    <t>Ачапкин Денис</t>
  </si>
  <si>
    <t>Бабахов даниил</t>
  </si>
  <si>
    <t>Доляев Максим</t>
  </si>
  <si>
    <t>Козиев Юсуф</t>
  </si>
  <si>
    <t>Леонова Диана</t>
  </si>
  <si>
    <t>Мухтулов Денис</t>
  </si>
  <si>
    <t>Пивоваров Даниил</t>
  </si>
  <si>
    <t>Рахимов Тимур</t>
  </si>
  <si>
    <t>Сорокина Мария</t>
  </si>
  <si>
    <t>Хайров Тимур</t>
  </si>
  <si>
    <t>Цедина Василиса</t>
  </si>
  <si>
    <t>Магомедалиев Магомед</t>
  </si>
  <si>
    <t>Винокурова Анастасия</t>
  </si>
  <si>
    <t>X</t>
  </si>
  <si>
    <t>1.1. Классификация организмов. Принципы классификации. Одноклеточные и многоклеточные организмы. Умения определять понятия, создавать обобщения, устанавливать аналогии, классифицировать, самостоятельно выбирать основания и критерии для классификации</t>
  </si>
  <si>
    <t>1.2. Классификация организмов. Принципы классификации. Одноклеточные и многоклеточные организмы. Умения определять понятия, создавать обобщения, устанавливать аналогии, классифицировать, самостоятельно выбирать основания и критерии для классификации</t>
  </si>
  <si>
    <t>2. Многообразие цветковых растений и их значение в природе и жизни человека. Роль бактерий в природе, жизни человека. Роль грибов в природе, жизни человека.  Формирование основ экологической грамотности: способности оценивать последствия деятельности человека в природе; способности выбирать целевые и смысловые установки в своих действиях и поступках по отношению к живой природе, здоровью своему и окружающих; осознания необходимости действий по сохранению биоразнообразия</t>
  </si>
  <si>
    <t>3. Классификация организмов. Принципы классификации.  Умения определять понятия, создавать обобщения, устанавливать аналогии, классифицировать, самостоятельно выбирать основания и критерии для классификации</t>
  </si>
  <si>
    <t>4. Царство Растения. Царство Бактерии. Царство Грибы. Умения определять понятия, создавать обобщения, устанавливать аналогии, классифицировать, самостоятельно выбирать основания и критерии для классификации. Смысловое чтение</t>
  </si>
  <si>
    <t>5. Царство Растения. Царство Бактерии. Царство Грибы. Смысловое чтение</t>
  </si>
  <si>
    <t>6.1. Царство Растения. Царство Грибы.  Умения устанавливать причинно-следственные связи, строить логическое рассуждение, умозаключение (индуктивное, дедуктивное и по аналогии) и делать выводы. Формирование первоначальных систематизированных представлений о биологических объектах, процессах, явлениях, закономерностях</t>
  </si>
  <si>
    <t>6.2. Царство Растения. Царство Грибы. Умения устанавливать причинно-следственные связи, строить логическое рассуждение, умозаключение (индуктивное, дедуктивное и по аналогии) и делать выводы. Формирование первоначальных систематизированных представлений о биологических объектах, процессах, явлениях, закономерностях</t>
  </si>
  <si>
    <t>7.1. Царство Растения. Умения создавать, применять и преобразовывать знаки и символы, модели и схемы для решения учебных и познавательных задач</t>
  </si>
  <si>
    <t>7.2. Царство Растения. Умения создавать, применять и преобразовывать знаки и символы, модели и схемы для решения учебных и познавательных задач</t>
  </si>
  <si>
    <t>8. Царство Растения. Царство Бактерии. Царство Грибы. Умения устанавливать причинно-следственные связи, строить логическое рассуждение, умозаключение (индуктивное, дедуктивное и по аналогии) и делать выводы. Формирование системы научных знаний о живой природе, закономерностях ее развития, об исторически быстром сокращении биологического разнообразия в биосфере</t>
  </si>
  <si>
    <t>9. Царство Растения. Царство Бактерии. Царство Грибы. Умения определять понятия, создавать обобщения, устанавливать аналогии, классифицировать, самостоятельно выбирать основания и критерии для классификации</t>
  </si>
  <si>
    <t>10.1. Царство Растения. Формирование системы научных знаний о живой природе, закономерностях ее развития, об исторически быстром сокращении биологического разнообразия в биосфере в результате деятельности человека для развития современных естественнонаучных представлений о картине мира</t>
  </si>
  <si>
    <t>10.2. Царство Растения. Формирование системы научных знаний о живой природе, закономерностях ее развития, об исторически быстром сокращении биологического разнообразия в биосфере в результате деятельности человека для развития современных естественнонаучных представлений о картине мира</t>
  </si>
  <si>
    <t>7Б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</si>
</sst>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shrinkToFit="1"/>
    </xf>
    <xf numFmtId="0" fontId="0" fillId="2" borderId="1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shrinkToFit="1"/>
    </xf>
    <xf numFmtId="164" fontId="0" fillId="2" borderId="1" xfId="0" applyNumberFormat="1" applyFill="1" applyBorder="1" applyAlignment="1">
      <alignment shrinkToFit="1"/>
    </xf>
    <xf numFmtId="0" fontId="0" fillId="3" borderId="1" xfId="0" applyFill="1" applyBorder="1"/>
    <xf numFmtId="164" fontId="0" fillId="3" borderId="1" xfId="0" applyNumberFormat="1" applyFill="1" applyBorder="1" applyAlignment="1">
      <alignment shrinkToFi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8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1" fillId="0" borderId="0" xfId="0" applyFont="1" applyFill="1"/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90" wrapText="1"/>
    </xf>
    <xf numFmtId="164" fontId="5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0" fillId="5" borderId="1" xfId="0" applyFill="1" applyBorder="1" applyAlignment="1">
      <alignment horizontal="right" shrinkToFit="1"/>
    </xf>
    <xf numFmtId="0" fontId="0" fillId="4" borderId="1" xfId="0" applyFill="1" applyBorder="1" applyAlignment="1">
      <alignment horizontal="right" shrinkToFit="1"/>
    </xf>
    <xf numFmtId="164" fontId="0" fillId="0" borderId="1" xfId="0" applyNumberFormat="1" applyBorder="1" applyAlignment="1">
      <alignment horizontal="center" shrinkToFit="1"/>
    </xf>
    <xf numFmtId="0" fontId="13" fillId="0" borderId="1" xfId="0" applyFont="1" applyBorder="1" applyAlignment="1">
      <alignment horizontal="left" textRotation="90" wrapText="1"/>
    </xf>
    <xf numFmtId="0" fontId="0" fillId="3" borderId="1" xfId="0" applyFill="1" applyBorder="1" applyAlignment="1">
      <alignment horizontal="center" vertical="center"/>
    </xf>
    <xf numFmtId="0" fontId="0" fillId="0" borderId="8" xfId="0" applyBorder="1"/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1" xfId="0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 sz="2400">
                <a:solidFill>
                  <a:schemeClr val="tx2">
                    <a:lumMod val="75000"/>
                  </a:schemeClr>
                </a:solidFill>
              </a:defRPr>
            </a:pPr>
            <a:r>
              <a:rPr lang="ru-RU" sz="2400">
                <a:solidFill>
                  <a:schemeClr val="tx2">
                    <a:lumMod val="75000"/>
                  </a:schemeClr>
                </a:solidFill>
              </a:rPr>
              <a:t>Уровни образовательных достижений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0070C0"/>
              </a:solidFill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Lbls>
            <c:dLbl>
              <c:idx val="3"/>
              <c:layout>
                <c:manualLayout>
                  <c:x val="-1.2288242828579318E-2"/>
                  <c:y val="4.1779497353170185E-3"/>
                </c:manualLayout>
              </c:layout>
              <c:dLblPos val="bestFit"/>
              <c:showVal val="1"/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dLblPos val="outEnd"/>
            <c:showVal val="1"/>
            <c:showLeaderLines val="1"/>
          </c:dLbls>
          <c:cat>
            <c:strRef>
              <c:f>'1'!$E$35:$I$39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'1'!$K$35:$K$39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3.0303030303030303</c:v>
                </c:pt>
                <c:pt idx="4">
                  <c:v>7.5757575757575761</c:v>
                </c:pt>
              </c:numCache>
            </c:numRef>
          </c:val>
        </c:ser>
        <c:firstSliceAng val="0"/>
      </c:pieChart>
    </c:plotArea>
    <c:legend>
      <c:legendPos val="b"/>
      <c:layout/>
      <c:txPr>
        <a:bodyPr/>
        <a:lstStyle/>
        <a:p>
          <a:pPr rtl="0">
            <a:defRPr sz="1600" b="1"/>
          </a:pPr>
          <a:endParaRPr lang="ru-RU"/>
        </a:p>
      </c:txPr>
    </c:legend>
    <c:plotVisOnly val="1"/>
    <c:dispBlanksAs val="zero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</c:title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Percent val="1"/>
            <c:showLeaderLines val="1"/>
          </c:dLbls>
          <c:cat>
            <c:strRef>
              <c:f>'7Б'!$W$20:$X$24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'7Б'!$Z$20:$Z$24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12.121212121212121</c:v>
                </c:pt>
                <c:pt idx="4">
                  <c:v>45.454545454545453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title>
      <c:tx>
        <c:rich>
          <a:bodyPr/>
          <a:lstStyle/>
          <a:p>
            <a:pPr>
              <a:defRPr/>
            </a:pPr>
            <a:r>
              <a:rPr lang="ru-RU"/>
              <a:t>отметки</a:t>
            </a:r>
          </a:p>
        </c:rich>
      </c:tx>
      <c:layout>
        <c:manualLayout>
          <c:xMode val="edge"/>
          <c:yMode val="edge"/>
          <c:x val="2.0536631757162808E-2"/>
          <c:y val="2.0889748676585111E-2"/>
        </c:manualLayout>
      </c:layout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показатели!$D$2:$G$2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показатели!$D$4:$G$4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  <c:dispBlanksAs val="zero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18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показатели!$H$2</c:f>
              <c:strCache>
                <c:ptCount val="1"/>
                <c:pt idx="0">
                  <c:v>Уровень обученности</c:v>
                </c:pt>
              </c:strCache>
            </c:strRef>
          </c:tx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Val val="1"/>
          </c:dLbls>
          <c:cat>
            <c:strRef>
              <c:f>показатели!$A$3:$A$4</c:f>
              <c:strCache>
                <c:ptCount val="2"/>
                <c:pt idx="0">
                  <c:v>7Б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показатели!$H$3:$H$4</c:f>
              <c:numCache>
                <c:formatCode>0.0</c:formatCode>
                <c:ptCount val="2"/>
                <c:pt idx="0">
                  <c:v>42.424242424242422</c:v>
                </c:pt>
                <c:pt idx="1">
                  <c:v>10.606060606060606</c:v>
                </c:pt>
              </c:numCache>
            </c:numRef>
          </c:val>
        </c:ser>
        <c:ser>
          <c:idx val="1"/>
          <c:order val="1"/>
          <c:tx>
            <c:strRef>
              <c:f>показатели!$I$2</c:f>
              <c:strCache>
                <c:ptCount val="1"/>
                <c:pt idx="0">
                  <c:v>Качество обученности</c:v>
                </c:pt>
              </c:strCache>
            </c:strRef>
          </c:tx>
          <c:dLbls>
            <c:dLbl>
              <c:idx val="1"/>
              <c:layout>
                <c:manualLayout>
                  <c:x val="2.0480404714298878E-2"/>
                  <c:y val="-1.6711798941267998E-2"/>
                </c:manualLayout>
              </c:layout>
              <c:showVal val="1"/>
            </c:dLbl>
            <c:dLbl>
              <c:idx val="4"/>
              <c:layout>
                <c:manualLayout>
                  <c:x val="1.9115044400012309E-2"/>
                  <c:y val="-1.0444874338292555E-2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Val val="1"/>
          </c:dLbls>
          <c:cat>
            <c:strRef>
              <c:f>показатели!$A$3:$A$4</c:f>
              <c:strCache>
                <c:ptCount val="2"/>
                <c:pt idx="0">
                  <c:v>7Б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показатели!$I$3:$I$4</c:f>
              <c:numCache>
                <c:formatCode>0.0</c:formatCode>
                <c:ptCount val="2"/>
                <c:pt idx="0">
                  <c:v>12.121212121212121</c:v>
                </c:pt>
                <c:pt idx="1">
                  <c:v>3.0303030303030303</c:v>
                </c:pt>
              </c:numCache>
            </c:numRef>
          </c:val>
        </c:ser>
        <c:shape val="box"/>
        <c:axId val="76584448"/>
        <c:axId val="76585984"/>
        <c:axId val="0"/>
      </c:bar3DChart>
      <c:catAx>
        <c:axId val="76584448"/>
        <c:scaling>
          <c:orientation val="minMax"/>
        </c:scaling>
        <c:axPos val="b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76585984"/>
        <c:crosses val="autoZero"/>
        <c:auto val="1"/>
        <c:lblAlgn val="ctr"/>
        <c:lblOffset val="100"/>
      </c:catAx>
      <c:valAx>
        <c:axId val="76585984"/>
        <c:scaling>
          <c:orientation val="minMax"/>
        </c:scaling>
        <c:axPos val="l"/>
        <c:numFmt formatCode="0.0" sourceLinked="1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76584448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8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2.0480404714298878E-2"/>
                  <c:y val="-2.5067698411902092E-2"/>
                </c:manualLayout>
              </c:layout>
              <c:showVal val="1"/>
            </c:dLbl>
            <c:dLbl>
              <c:idx val="1"/>
              <c:layout>
                <c:manualLayout>
                  <c:x val="1.7749684085725706E-2"/>
                  <c:y val="-2.0889748676585111E-2"/>
                </c:manualLayout>
              </c:layout>
              <c:showVal val="1"/>
            </c:dLbl>
            <c:dLbl>
              <c:idx val="2"/>
              <c:layout>
                <c:manualLayout>
                  <c:x val="2.0480404714298878E-2"/>
                  <c:y val="-1.2533849205951049E-2"/>
                </c:manualLayout>
              </c:layout>
              <c:showVal val="1"/>
            </c:dLbl>
            <c:dLbl>
              <c:idx val="3"/>
              <c:layout>
                <c:manualLayout>
                  <c:x val="1.9115044400012309E-2"/>
                  <c:y val="-8.3558994706340439E-3"/>
                </c:manualLayout>
              </c:layout>
              <c:showVal val="1"/>
            </c:dLbl>
            <c:dLbl>
              <c:idx val="4"/>
              <c:layout>
                <c:manualLayout>
                  <c:x val="1.5018963457152519E-2"/>
                  <c:y val="-1.4622824073609561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Val val="1"/>
          </c:dLbls>
          <c:cat>
            <c:strRef>
              <c:f>показатели!$A$3:$A$4</c:f>
              <c:strCache>
                <c:ptCount val="2"/>
                <c:pt idx="0">
                  <c:v>7Б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показатели!$L$3:$L$4</c:f>
              <c:numCache>
                <c:formatCode>0.0</c:formatCode>
                <c:ptCount val="2"/>
                <c:pt idx="0">
                  <c:v>33.89473684210526</c:v>
                </c:pt>
                <c:pt idx="1">
                  <c:v>46</c:v>
                </c:pt>
              </c:numCache>
            </c:numRef>
          </c:val>
        </c:ser>
        <c:shape val="box"/>
        <c:axId val="76918144"/>
        <c:axId val="76919936"/>
        <c:axId val="0"/>
      </c:bar3DChart>
      <c:catAx>
        <c:axId val="76918144"/>
        <c:scaling>
          <c:orientation val="minMax"/>
        </c:scaling>
        <c:axPos val="b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76919936"/>
        <c:crosses val="autoZero"/>
        <c:auto val="1"/>
        <c:lblAlgn val="ctr"/>
        <c:lblOffset val="100"/>
      </c:catAx>
      <c:valAx>
        <c:axId val="76919936"/>
        <c:scaling>
          <c:orientation val="minMax"/>
        </c:scaling>
        <c:axPos val="l"/>
        <c:numFmt formatCode="0.0" sourceLinked="1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76918144"/>
        <c:crosses val="autoZero"/>
        <c:crossBetween val="between"/>
      </c:valAx>
    </c:plotArea>
    <c:plotVisOnly val="1"/>
    <c:dispBlanksAs val="gap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заданий</a:t>
            </a:r>
          </a:p>
        </c:rich>
      </c:tx>
      <c:layout/>
    </c:title>
    <c:plotArea>
      <c:layout/>
      <c:lineChart>
        <c:grouping val="standard"/>
        <c:ser>
          <c:idx val="4"/>
          <c:order val="0"/>
          <c:tx>
            <c:strRef>
              <c:f>'2'!$D$2</c:f>
              <c:strCache>
                <c:ptCount val="1"/>
                <c:pt idx="0">
                  <c:v>По ОО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C00000"/>
                </a:solidFill>
              </a:ln>
            </c:spPr>
          </c:marker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b"/>
            <c:showVal val="1"/>
          </c:dLbls>
          <c:cat>
            <c:numRef>
              <c:f>'1'!$E$4:$T$4</c:f>
              <c:numCache>
                <c:formatCode>General</c:formatCode>
                <c:ptCount val="16"/>
              </c:numCache>
            </c:numRef>
          </c:cat>
          <c:val>
            <c:numRef>
              <c:f>'2'!$D$3:$D$16</c:f>
              <c:numCache>
                <c:formatCode>General</c:formatCode>
                <c:ptCount val="14"/>
                <c:pt idx="0">
                  <c:v>64.290000000000006</c:v>
                </c:pt>
                <c:pt idx="1">
                  <c:v>10.71</c:v>
                </c:pt>
                <c:pt idx="2">
                  <c:v>28.57</c:v>
                </c:pt>
                <c:pt idx="3">
                  <c:v>78.569999999999993</c:v>
                </c:pt>
                <c:pt idx="4">
                  <c:v>57.14</c:v>
                </c:pt>
                <c:pt idx="5">
                  <c:v>67.86</c:v>
                </c:pt>
                <c:pt idx="6">
                  <c:v>42.86</c:v>
                </c:pt>
                <c:pt idx="7">
                  <c:v>50</c:v>
                </c:pt>
                <c:pt idx="8">
                  <c:v>100</c:v>
                </c:pt>
                <c:pt idx="9">
                  <c:v>32.14</c:v>
                </c:pt>
                <c:pt idx="10">
                  <c:v>85.71</c:v>
                </c:pt>
                <c:pt idx="11">
                  <c:v>14.29</c:v>
                </c:pt>
                <c:pt idx="12">
                  <c:v>35.71</c:v>
                </c:pt>
                <c:pt idx="13">
                  <c:v>39.29</c:v>
                </c:pt>
              </c:numCache>
            </c:numRef>
          </c:val>
        </c:ser>
        <c:marker val="1"/>
        <c:axId val="81785600"/>
        <c:axId val="81787136"/>
      </c:lineChart>
      <c:catAx>
        <c:axId val="81785600"/>
        <c:scaling>
          <c:orientation val="minMax"/>
        </c:scaling>
        <c:axPos val="b"/>
        <c:majorGridlines/>
        <c:numFmt formatCode="General" sourceLinked="1"/>
        <c:tickLblPos val="nextTo"/>
        <c:crossAx val="81787136"/>
        <c:crosses val="autoZero"/>
        <c:auto val="1"/>
        <c:lblAlgn val="ctr"/>
        <c:lblOffset val="100"/>
      </c:catAx>
      <c:valAx>
        <c:axId val="81787136"/>
        <c:scaling>
          <c:orientation val="minMax"/>
          <c:max val="105"/>
          <c:min val="0"/>
        </c:scaling>
        <c:axPos val="l"/>
        <c:minorGridlines/>
        <c:numFmt formatCode="General" sourceLinked="1"/>
        <c:tickLblPos val="nextTo"/>
        <c:crossAx val="81785600"/>
        <c:crosses val="autoZero"/>
        <c:crossBetween val="between"/>
      </c:valAx>
    </c:plotArea>
    <c:plotVisOnly val="1"/>
    <c:dispBlanksAs val="gap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tabSelected="1"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450272</xdr:colOff>
      <xdr:row>5</xdr:row>
      <xdr:rowOff>178376</xdr:rowOff>
    </xdr:from>
    <xdr:to>
      <xdr:col>36</xdr:col>
      <xdr:colOff>0</xdr:colOff>
      <xdr:row>24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0.05057</cdr:x>
      <cdr:y>0.52998</cdr:y>
    </cdr:from>
    <cdr:to>
      <cdr:x>0.98483</cdr:x>
      <cdr:y>0.53385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70371" y="322203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0.41455</cdr:y>
    </cdr:from>
    <cdr:to>
      <cdr:x>0.98523</cdr:x>
      <cdr:y>0.41841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74134" y="2520243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3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0.33331</cdr:y>
    </cdr:from>
    <cdr:to>
      <cdr:x>0.98523</cdr:x>
      <cdr:y>0.33718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74133" y="202635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0.0535</cdr:x>
      <cdr:y>0.25014</cdr:y>
    </cdr:from>
    <cdr:to>
      <cdr:x>0.98776</cdr:x>
      <cdr:y>0.254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497651" y="1520708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2">
              <a:lumMod val="60000"/>
              <a:lumOff val="4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0.05815</cdr:x>
      <cdr:y>0.29594</cdr:y>
    </cdr:from>
    <cdr:to>
      <cdr:x>0.15646</cdr:x>
      <cdr:y>0.32882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40926" y="179916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>
              <a:solidFill>
                <a:schemeClr val="accent6">
                  <a:lumMod val="75000"/>
                </a:schemeClr>
              </a:solidFill>
            </a:rPr>
            <a:t>ПОВЫШЕННЫЙ</a:t>
          </a:r>
        </a:p>
      </cdr:txBody>
    </cdr:sp>
  </cdr:relSizeAnchor>
  <cdr:relSizeAnchor xmlns:cdr="http://schemas.openxmlformats.org/drawingml/2006/chartDrawing">
    <cdr:from>
      <cdr:x>0.05856</cdr:x>
      <cdr:y>0.20952</cdr:y>
    </cdr:from>
    <cdr:to>
      <cdr:x>0.15686</cdr:x>
      <cdr:y>0.2424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4688" y="127376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tx2">
                  <a:lumMod val="60000"/>
                  <a:lumOff val="40000"/>
                </a:schemeClr>
              </a:solidFill>
            </a:rPr>
            <a:t>ВЫСОКИЙ</a:t>
          </a:r>
        </a:p>
      </cdr:txBody>
    </cdr:sp>
  </cdr:relSizeAnchor>
  <cdr:relSizeAnchor xmlns:cdr="http://schemas.openxmlformats.org/drawingml/2006/chartDrawing">
    <cdr:from>
      <cdr:x>0.06109</cdr:x>
      <cdr:y>0.37586</cdr:y>
    </cdr:from>
    <cdr:to>
      <cdr:x>0.15939</cdr:x>
      <cdr:y>0.40874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68207" y="2285059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accent3">
                  <a:lumMod val="75000"/>
                </a:schemeClr>
              </a:solidFill>
            </a:rPr>
            <a:t>БАЗОВЫЙ</a:t>
          </a:r>
        </a:p>
      </cdr:txBody>
    </cdr:sp>
  </cdr:relSizeAnchor>
  <cdr:relSizeAnchor xmlns:cdr="http://schemas.openxmlformats.org/drawingml/2006/chartDrawing">
    <cdr:from>
      <cdr:x>0.05982</cdr:x>
      <cdr:y>0.48611</cdr:y>
    </cdr:from>
    <cdr:to>
      <cdr:x>0.15813</cdr:x>
      <cdr:y>0.51899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56449" y="295533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FF00"/>
              </a:solidFill>
            </a:rPr>
            <a:t>ПОНИЖЕННЫЙ</a:t>
          </a:r>
        </a:p>
      </cdr:txBody>
    </cdr:sp>
  </cdr:relSizeAnchor>
  <cdr:relSizeAnchor xmlns:cdr="http://schemas.openxmlformats.org/drawingml/2006/chartDrawing">
    <cdr:from>
      <cdr:x>0.06109</cdr:x>
      <cdr:y>0.55188</cdr:y>
    </cdr:from>
    <cdr:to>
      <cdr:x>0.15939</cdr:x>
      <cdr:y>0.58476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68207" y="335515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0000"/>
              </a:solidFill>
            </a:rPr>
            <a:t>НИЗКИЙ</a:t>
          </a:r>
        </a:p>
      </cdr:txBody>
    </cdr:sp>
  </cdr:relSizeAnchor>
  <cdr:relSizeAnchor xmlns:cdr="http://schemas.openxmlformats.org/drawingml/2006/chartDrawing">
    <cdr:from>
      <cdr:x>0.05224</cdr:x>
      <cdr:y>0.5248</cdr:y>
    </cdr:from>
    <cdr:to>
      <cdr:x>0.9865</cdr:x>
      <cdr:y>0.52867</cdr:y>
    </cdr:to>
    <cdr:cxnSp macro="">
      <cdr:nvCxnSpPr>
        <cdr:cNvPr id="12" name="Прямая соединительная линия 11"/>
        <cdr:cNvCxnSpPr/>
      </cdr:nvCxnSpPr>
      <cdr:spPr>
        <a:xfrm xmlns:a="http://schemas.openxmlformats.org/drawingml/2006/main">
          <a:off x="485892" y="3190522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39"/>
  <sheetViews>
    <sheetView zoomScale="85" zoomScaleNormal="85" workbookViewId="0">
      <selection activeCell="AA13" sqref="AA13"/>
    </sheetView>
  </sheetViews>
  <sheetFormatPr defaultRowHeight="15"/>
  <cols>
    <col min="1" max="1" width="4.7109375" customWidth="1"/>
    <col min="2" max="2" width="24.85546875" customWidth="1"/>
    <col min="3" max="3" width="8.42578125" style="3" bestFit="1" customWidth="1"/>
    <col min="4" max="4" width="8.42578125" style="3" customWidth="1"/>
    <col min="5" max="5" width="4.5703125" customWidth="1"/>
    <col min="6" max="20" width="4" customWidth="1"/>
    <col min="21" max="21" width="7.5703125" style="29" customWidth="1"/>
    <col min="22" max="22" width="8.7109375" style="3" bestFit="1" customWidth="1"/>
  </cols>
  <sheetData>
    <row r="1" spans="1:23">
      <c r="D1" s="30" t="s">
        <v>35</v>
      </c>
      <c r="E1" s="4">
        <v>1</v>
      </c>
      <c r="F1" s="4">
        <v>2</v>
      </c>
      <c r="G1" s="4">
        <v>1</v>
      </c>
      <c r="H1" s="4">
        <v>2</v>
      </c>
      <c r="I1" s="4">
        <v>2</v>
      </c>
      <c r="J1" s="4">
        <v>2</v>
      </c>
      <c r="K1" s="4">
        <v>2</v>
      </c>
      <c r="L1" s="4">
        <v>2</v>
      </c>
      <c r="M1" s="4">
        <v>1</v>
      </c>
      <c r="N1" s="4">
        <v>2</v>
      </c>
      <c r="O1" s="4">
        <v>1</v>
      </c>
      <c r="P1" s="4">
        <v>3</v>
      </c>
      <c r="Q1" s="4">
        <v>1</v>
      </c>
      <c r="R1" s="4">
        <v>2</v>
      </c>
      <c r="S1" s="4"/>
      <c r="T1" s="4"/>
      <c r="W1" s="5">
        <v>25</v>
      </c>
    </row>
    <row r="3" spans="1:23">
      <c r="A3" s="74" t="s">
        <v>0</v>
      </c>
      <c r="B3" s="74" t="s">
        <v>1</v>
      </c>
      <c r="C3" s="74" t="s">
        <v>3</v>
      </c>
      <c r="D3" s="74" t="s">
        <v>36</v>
      </c>
      <c r="E3" s="77" t="s">
        <v>6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  <c r="U3" s="80" t="s">
        <v>4</v>
      </c>
      <c r="V3" s="80" t="s">
        <v>5</v>
      </c>
      <c r="W3" s="74" t="s">
        <v>7</v>
      </c>
    </row>
    <row r="4" spans="1:23">
      <c r="A4" s="75"/>
      <c r="B4" s="75"/>
      <c r="C4" s="75"/>
      <c r="D4" s="7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81"/>
      <c r="V4" s="81"/>
      <c r="W4" s="75"/>
    </row>
    <row r="5" spans="1:23">
      <c r="A5" s="76"/>
      <c r="B5" s="76"/>
      <c r="C5" s="76"/>
      <c r="D5" s="76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24</v>
      </c>
      <c r="T5" s="2">
        <v>25</v>
      </c>
      <c r="U5" s="82"/>
      <c r="V5" s="82"/>
      <c r="W5" s="76"/>
    </row>
    <row r="6" spans="1:23">
      <c r="A6" s="1">
        <v>1</v>
      </c>
      <c r="B6" s="1" t="s">
        <v>56</v>
      </c>
      <c r="C6" s="2">
        <v>1</v>
      </c>
      <c r="D6" s="2">
        <v>7</v>
      </c>
      <c r="E6" s="73">
        <v>1</v>
      </c>
      <c r="F6" s="73" t="s">
        <v>70</v>
      </c>
      <c r="G6" s="73">
        <v>0</v>
      </c>
      <c r="H6" s="73">
        <v>2</v>
      </c>
      <c r="I6" s="73">
        <v>1</v>
      </c>
      <c r="J6" s="73">
        <v>2</v>
      </c>
      <c r="K6" s="73">
        <v>1</v>
      </c>
      <c r="L6" s="73">
        <v>1</v>
      </c>
      <c r="M6" s="73">
        <v>1</v>
      </c>
      <c r="N6" s="73">
        <v>1</v>
      </c>
      <c r="O6" s="73">
        <v>1</v>
      </c>
      <c r="P6" s="73" t="s">
        <v>70</v>
      </c>
      <c r="Q6" s="73">
        <v>2</v>
      </c>
      <c r="R6" s="73">
        <v>2</v>
      </c>
      <c r="S6" s="1"/>
      <c r="T6" s="1"/>
      <c r="U6" s="73">
        <v>15</v>
      </c>
      <c r="V6" s="73">
        <v>4</v>
      </c>
      <c r="W6" s="6">
        <f>U6/$W$1*100</f>
        <v>60</v>
      </c>
    </row>
    <row r="7" spans="1:23">
      <c r="A7" s="1">
        <v>2</v>
      </c>
      <c r="B7" s="1" t="s">
        <v>57</v>
      </c>
      <c r="C7" s="2">
        <v>1</v>
      </c>
      <c r="D7" s="2">
        <v>7</v>
      </c>
      <c r="E7" s="73">
        <v>1</v>
      </c>
      <c r="F7" s="73" t="s">
        <v>70</v>
      </c>
      <c r="G7" s="73" t="s">
        <v>70</v>
      </c>
      <c r="H7" s="73">
        <v>2</v>
      </c>
      <c r="I7" s="73">
        <v>1</v>
      </c>
      <c r="J7" s="73">
        <v>2</v>
      </c>
      <c r="K7" s="73">
        <v>0</v>
      </c>
      <c r="L7" s="73">
        <v>1</v>
      </c>
      <c r="M7" s="73">
        <v>1</v>
      </c>
      <c r="N7" s="73" t="s">
        <v>70</v>
      </c>
      <c r="O7" s="73">
        <v>1</v>
      </c>
      <c r="P7" s="73" t="s">
        <v>70</v>
      </c>
      <c r="Q7" s="73" t="s">
        <v>70</v>
      </c>
      <c r="R7" s="73">
        <v>2</v>
      </c>
      <c r="S7" s="1"/>
      <c r="T7" s="1"/>
      <c r="U7" s="73">
        <v>11</v>
      </c>
      <c r="V7" s="73">
        <v>3</v>
      </c>
      <c r="W7" s="6">
        <f>U7/$W$1*100</f>
        <v>44</v>
      </c>
    </row>
    <row r="8" spans="1:23">
      <c r="A8" s="1">
        <v>3</v>
      </c>
      <c r="B8" s="1" t="s">
        <v>58</v>
      </c>
      <c r="C8" s="2">
        <v>2</v>
      </c>
      <c r="D8" s="2">
        <v>7</v>
      </c>
      <c r="E8" s="73">
        <v>1</v>
      </c>
      <c r="F8" s="73" t="s">
        <v>70</v>
      </c>
      <c r="G8" s="73" t="s">
        <v>70</v>
      </c>
      <c r="H8" s="73">
        <v>2</v>
      </c>
      <c r="I8" s="73">
        <v>1</v>
      </c>
      <c r="J8" s="73">
        <v>1</v>
      </c>
      <c r="K8" s="73">
        <v>2</v>
      </c>
      <c r="L8" s="73" t="s">
        <v>70</v>
      </c>
      <c r="M8" s="73">
        <v>1</v>
      </c>
      <c r="N8" s="73" t="s">
        <v>70</v>
      </c>
      <c r="O8" s="73">
        <v>1</v>
      </c>
      <c r="P8" s="73" t="s">
        <v>70</v>
      </c>
      <c r="Q8" s="73" t="s">
        <v>70</v>
      </c>
      <c r="R8" s="73" t="s">
        <v>70</v>
      </c>
      <c r="S8" s="1"/>
      <c r="T8" s="1"/>
      <c r="U8" s="73">
        <v>9</v>
      </c>
      <c r="V8" s="73">
        <v>3</v>
      </c>
      <c r="W8" s="6">
        <f>U8/$W$1*100</f>
        <v>36</v>
      </c>
    </row>
    <row r="9" spans="1:23">
      <c r="A9" s="1">
        <v>4</v>
      </c>
      <c r="B9" s="1" t="s">
        <v>69</v>
      </c>
      <c r="C9" s="2">
        <v>2</v>
      </c>
      <c r="D9" s="2">
        <v>7</v>
      </c>
      <c r="E9" s="73" t="s">
        <v>70</v>
      </c>
      <c r="F9" s="73" t="s">
        <v>70</v>
      </c>
      <c r="G9" s="73" t="s">
        <v>70</v>
      </c>
      <c r="H9" s="73">
        <v>2</v>
      </c>
      <c r="I9" s="73">
        <v>1</v>
      </c>
      <c r="J9" s="73">
        <v>1</v>
      </c>
      <c r="K9" s="73">
        <v>1</v>
      </c>
      <c r="L9" s="73">
        <v>2</v>
      </c>
      <c r="M9" s="73">
        <v>1</v>
      </c>
      <c r="N9" s="73">
        <v>2</v>
      </c>
      <c r="O9" s="73">
        <v>0</v>
      </c>
      <c r="P9" s="73" t="s">
        <v>70</v>
      </c>
      <c r="Q9" s="73" t="s">
        <v>70</v>
      </c>
      <c r="R9" s="73">
        <v>0</v>
      </c>
      <c r="S9" s="1"/>
      <c r="T9" s="1"/>
      <c r="U9" s="73">
        <v>10</v>
      </c>
      <c r="V9" s="73">
        <v>3</v>
      </c>
      <c r="W9" s="6">
        <f>U9/$W$1*100</f>
        <v>40</v>
      </c>
    </row>
    <row r="10" spans="1:23">
      <c r="A10" s="1">
        <v>5</v>
      </c>
      <c r="B10" s="1" t="s">
        <v>59</v>
      </c>
      <c r="C10" s="2">
        <v>1</v>
      </c>
      <c r="D10" s="2">
        <v>7</v>
      </c>
      <c r="E10" s="73">
        <v>0</v>
      </c>
      <c r="F10" s="73" t="s">
        <v>70</v>
      </c>
      <c r="G10" s="73">
        <v>1</v>
      </c>
      <c r="H10" s="73">
        <v>0</v>
      </c>
      <c r="I10" s="73">
        <v>2</v>
      </c>
      <c r="J10" s="73">
        <v>2</v>
      </c>
      <c r="K10" s="73">
        <v>0</v>
      </c>
      <c r="L10" s="73">
        <v>1</v>
      </c>
      <c r="M10" s="73">
        <v>1</v>
      </c>
      <c r="N10" s="73">
        <v>1</v>
      </c>
      <c r="O10" s="73">
        <v>1</v>
      </c>
      <c r="P10" s="73">
        <v>0</v>
      </c>
      <c r="Q10" s="73">
        <v>1</v>
      </c>
      <c r="R10" s="73">
        <v>0</v>
      </c>
      <c r="S10" s="1"/>
      <c r="T10" s="1"/>
      <c r="U10" s="73">
        <v>10</v>
      </c>
      <c r="V10" s="73">
        <v>3</v>
      </c>
      <c r="W10" s="6">
        <f>U10/$W$1*100</f>
        <v>40</v>
      </c>
    </row>
    <row r="11" spans="1:23">
      <c r="A11" s="1">
        <v>6</v>
      </c>
      <c r="B11" s="1" t="s">
        <v>60</v>
      </c>
      <c r="C11" s="2">
        <v>2</v>
      </c>
      <c r="D11" s="2">
        <v>7</v>
      </c>
      <c r="E11" s="73">
        <v>1</v>
      </c>
      <c r="F11" s="73">
        <v>1</v>
      </c>
      <c r="G11" s="73" t="s">
        <v>70</v>
      </c>
      <c r="H11" s="73">
        <v>2</v>
      </c>
      <c r="I11" s="73">
        <v>1</v>
      </c>
      <c r="J11" s="73">
        <v>1</v>
      </c>
      <c r="K11" s="73">
        <v>2</v>
      </c>
      <c r="L11" s="73" t="s">
        <v>70</v>
      </c>
      <c r="M11" s="73">
        <v>1</v>
      </c>
      <c r="N11" s="73" t="s">
        <v>70</v>
      </c>
      <c r="O11" s="73">
        <v>1</v>
      </c>
      <c r="P11" s="73" t="s">
        <v>70</v>
      </c>
      <c r="Q11" s="73" t="s">
        <v>70</v>
      </c>
      <c r="R11" s="73" t="s">
        <v>70</v>
      </c>
      <c r="S11" s="1"/>
      <c r="T11" s="1"/>
      <c r="U11" s="73">
        <v>10</v>
      </c>
      <c r="V11" s="73">
        <v>3</v>
      </c>
      <c r="W11" s="6">
        <f>U11/$W$1*100</f>
        <v>40</v>
      </c>
    </row>
    <row r="12" spans="1:23">
      <c r="A12" s="1">
        <v>7</v>
      </c>
      <c r="B12" s="1" t="s">
        <v>61</v>
      </c>
      <c r="C12" s="2">
        <v>1</v>
      </c>
      <c r="D12" s="2">
        <v>7</v>
      </c>
      <c r="E12" s="73" t="s">
        <v>70</v>
      </c>
      <c r="F12" s="73" t="s">
        <v>70</v>
      </c>
      <c r="G12" s="73">
        <v>1</v>
      </c>
      <c r="H12" s="73">
        <v>2</v>
      </c>
      <c r="I12" s="73">
        <v>1</v>
      </c>
      <c r="J12" s="73">
        <v>2</v>
      </c>
      <c r="K12" s="73">
        <v>0</v>
      </c>
      <c r="L12" s="73">
        <v>2</v>
      </c>
      <c r="M12" s="73">
        <v>1</v>
      </c>
      <c r="N12" s="73">
        <v>1</v>
      </c>
      <c r="O12" s="73">
        <v>1</v>
      </c>
      <c r="P12" s="73">
        <v>2</v>
      </c>
      <c r="Q12" s="73">
        <v>2</v>
      </c>
      <c r="R12" s="73">
        <v>1</v>
      </c>
      <c r="S12" s="1"/>
      <c r="T12" s="1"/>
      <c r="U12" s="73">
        <v>16</v>
      </c>
      <c r="V12" s="73">
        <v>4</v>
      </c>
      <c r="W12" s="6">
        <f>U12/$W$1*100</f>
        <v>64</v>
      </c>
    </row>
    <row r="13" spans="1:23">
      <c r="A13" s="1">
        <v>8</v>
      </c>
      <c r="B13" s="1" t="s">
        <v>62</v>
      </c>
      <c r="C13" s="2">
        <v>2</v>
      </c>
      <c r="D13" s="2">
        <v>7</v>
      </c>
      <c r="E13" s="73">
        <v>1</v>
      </c>
      <c r="F13" s="73" t="s">
        <v>70</v>
      </c>
      <c r="G13" s="73" t="s">
        <v>70</v>
      </c>
      <c r="H13" s="73">
        <v>2</v>
      </c>
      <c r="I13" s="73">
        <v>1</v>
      </c>
      <c r="J13" s="73">
        <v>1</v>
      </c>
      <c r="K13" s="73">
        <v>2</v>
      </c>
      <c r="L13" s="73" t="s">
        <v>70</v>
      </c>
      <c r="M13" s="73">
        <v>1</v>
      </c>
      <c r="N13" s="73" t="s">
        <v>70</v>
      </c>
      <c r="O13" s="73">
        <v>1</v>
      </c>
      <c r="P13" s="73" t="s">
        <v>70</v>
      </c>
      <c r="Q13" s="73" t="s">
        <v>70</v>
      </c>
      <c r="R13" s="73" t="s">
        <v>70</v>
      </c>
      <c r="S13" s="1"/>
      <c r="T13" s="1"/>
      <c r="U13" s="73">
        <v>9</v>
      </c>
      <c r="V13" s="73">
        <v>3</v>
      </c>
      <c r="W13" s="6">
        <f>U13/$W$1*100</f>
        <v>36</v>
      </c>
    </row>
    <row r="14" spans="1:23">
      <c r="A14" s="1">
        <v>9</v>
      </c>
      <c r="B14" s="1" t="s">
        <v>63</v>
      </c>
      <c r="C14" s="2">
        <v>1</v>
      </c>
      <c r="D14" s="2">
        <v>7</v>
      </c>
      <c r="E14" s="73">
        <v>1</v>
      </c>
      <c r="F14" s="73" t="s">
        <v>70</v>
      </c>
      <c r="G14" s="73" t="s">
        <v>70</v>
      </c>
      <c r="H14" s="73">
        <v>2</v>
      </c>
      <c r="I14" s="73">
        <v>1</v>
      </c>
      <c r="J14" s="73">
        <v>2</v>
      </c>
      <c r="K14" s="73">
        <v>0</v>
      </c>
      <c r="L14" s="73">
        <v>1</v>
      </c>
      <c r="M14" s="73">
        <v>1</v>
      </c>
      <c r="N14" s="73" t="s">
        <v>70</v>
      </c>
      <c r="O14" s="73">
        <v>1</v>
      </c>
      <c r="P14" s="73" t="s">
        <v>70</v>
      </c>
      <c r="Q14" s="73" t="s">
        <v>70</v>
      </c>
      <c r="R14" s="73" t="s">
        <v>70</v>
      </c>
      <c r="S14" s="1"/>
      <c r="T14" s="1"/>
      <c r="U14" s="73">
        <v>9</v>
      </c>
      <c r="V14" s="73">
        <v>3</v>
      </c>
      <c r="W14" s="6">
        <f>U14/$W$1*100</f>
        <v>36</v>
      </c>
    </row>
    <row r="15" spans="1:23">
      <c r="A15" s="1">
        <v>10</v>
      </c>
      <c r="B15" s="1" t="s">
        <v>64</v>
      </c>
      <c r="C15" s="2">
        <v>2</v>
      </c>
      <c r="D15" s="2">
        <v>7</v>
      </c>
      <c r="E15" s="73">
        <v>1</v>
      </c>
      <c r="F15" s="73">
        <v>0</v>
      </c>
      <c r="G15" s="73">
        <v>0</v>
      </c>
      <c r="H15" s="73">
        <v>2</v>
      </c>
      <c r="I15" s="73">
        <v>1</v>
      </c>
      <c r="J15" s="73">
        <v>1</v>
      </c>
      <c r="K15" s="73">
        <v>0</v>
      </c>
      <c r="L15" s="73">
        <v>2</v>
      </c>
      <c r="M15" s="73">
        <v>1</v>
      </c>
      <c r="N15" s="73">
        <v>0</v>
      </c>
      <c r="O15" s="73">
        <v>1</v>
      </c>
      <c r="P15" s="73" t="s">
        <v>70</v>
      </c>
      <c r="Q15" s="73" t="s">
        <v>70</v>
      </c>
      <c r="R15" s="73" t="s">
        <v>70</v>
      </c>
      <c r="S15" s="1"/>
      <c r="T15" s="1"/>
      <c r="U15" s="73">
        <v>9</v>
      </c>
      <c r="V15" s="73">
        <v>3</v>
      </c>
      <c r="W15" s="6">
        <f>U15/$W$1*100</f>
        <v>36</v>
      </c>
    </row>
    <row r="16" spans="1:23">
      <c r="A16" s="1">
        <v>11</v>
      </c>
      <c r="B16" s="1" t="s">
        <v>65</v>
      </c>
      <c r="C16" s="2">
        <v>1</v>
      </c>
      <c r="D16" s="2">
        <v>7</v>
      </c>
      <c r="E16" s="73">
        <v>1</v>
      </c>
      <c r="F16" s="73">
        <v>1</v>
      </c>
      <c r="G16" s="73">
        <v>1</v>
      </c>
      <c r="H16" s="73">
        <v>1</v>
      </c>
      <c r="I16" s="73">
        <v>1</v>
      </c>
      <c r="J16" s="73">
        <v>1</v>
      </c>
      <c r="K16" s="73">
        <v>0</v>
      </c>
      <c r="L16" s="73" t="s">
        <v>70</v>
      </c>
      <c r="M16" s="73">
        <v>1</v>
      </c>
      <c r="N16" s="73">
        <v>1</v>
      </c>
      <c r="O16" s="73">
        <v>1</v>
      </c>
      <c r="P16" s="73">
        <v>2</v>
      </c>
      <c r="Q16" s="73">
        <v>2</v>
      </c>
      <c r="R16" s="73">
        <v>2</v>
      </c>
      <c r="S16" s="1"/>
      <c r="T16" s="1"/>
      <c r="U16" s="73">
        <v>15</v>
      </c>
      <c r="V16" s="73">
        <v>4</v>
      </c>
      <c r="W16" s="6">
        <f>U16/$W$1*100</f>
        <v>60</v>
      </c>
    </row>
    <row r="17" spans="1:23">
      <c r="A17" s="1">
        <v>12</v>
      </c>
      <c r="B17" s="1" t="s">
        <v>66</v>
      </c>
      <c r="C17" s="2">
        <v>1</v>
      </c>
      <c r="D17" s="2">
        <v>7</v>
      </c>
      <c r="E17" s="73">
        <v>1</v>
      </c>
      <c r="F17" s="73">
        <v>0</v>
      </c>
      <c r="G17" s="73">
        <v>0</v>
      </c>
      <c r="H17" s="73">
        <v>0</v>
      </c>
      <c r="I17" s="73">
        <v>1</v>
      </c>
      <c r="J17" s="73">
        <v>1</v>
      </c>
      <c r="K17" s="73">
        <v>2</v>
      </c>
      <c r="L17" s="73" t="s">
        <v>70</v>
      </c>
      <c r="M17" s="73">
        <v>1</v>
      </c>
      <c r="N17" s="73">
        <v>1</v>
      </c>
      <c r="O17" s="73">
        <v>1</v>
      </c>
      <c r="P17" s="73" t="s">
        <v>70</v>
      </c>
      <c r="Q17" s="73" t="s">
        <v>70</v>
      </c>
      <c r="R17" s="73">
        <v>2</v>
      </c>
      <c r="S17" s="1"/>
      <c r="T17" s="1"/>
      <c r="U17" s="73">
        <v>10</v>
      </c>
      <c r="V17" s="73">
        <v>3</v>
      </c>
      <c r="W17" s="6">
        <f>U17/$W$1*100</f>
        <v>40</v>
      </c>
    </row>
    <row r="18" spans="1:23">
      <c r="A18" s="1">
        <v>13</v>
      </c>
      <c r="B18" s="1" t="s">
        <v>67</v>
      </c>
      <c r="C18" s="2">
        <v>2</v>
      </c>
      <c r="D18" s="2">
        <v>7</v>
      </c>
      <c r="E18" s="73">
        <v>0</v>
      </c>
      <c r="F18" s="73">
        <v>1</v>
      </c>
      <c r="G18" s="73" t="s">
        <v>70</v>
      </c>
      <c r="H18" s="73">
        <v>2</v>
      </c>
      <c r="I18" s="73">
        <v>1</v>
      </c>
      <c r="J18" s="73">
        <v>1</v>
      </c>
      <c r="K18" s="73">
        <v>1</v>
      </c>
      <c r="L18" s="73">
        <v>2</v>
      </c>
      <c r="M18" s="73">
        <v>1</v>
      </c>
      <c r="N18" s="73">
        <v>2</v>
      </c>
      <c r="O18" s="73">
        <v>1</v>
      </c>
      <c r="P18" s="73" t="s">
        <v>70</v>
      </c>
      <c r="Q18" s="73">
        <v>2</v>
      </c>
      <c r="R18" s="73">
        <v>2</v>
      </c>
      <c r="S18" s="1"/>
      <c r="T18" s="1"/>
      <c r="U18" s="73">
        <v>16</v>
      </c>
      <c r="V18" s="73">
        <v>4</v>
      </c>
      <c r="W18" s="6">
        <f>U18/$W$1*100</f>
        <v>64</v>
      </c>
    </row>
    <row r="19" spans="1:23">
      <c r="A19" s="1">
        <v>14</v>
      </c>
      <c r="B19" s="1" t="s">
        <v>68</v>
      </c>
      <c r="C19" s="2">
        <v>2</v>
      </c>
      <c r="D19" s="2">
        <v>7</v>
      </c>
      <c r="E19" s="73">
        <v>0</v>
      </c>
      <c r="F19" s="73" t="s">
        <v>70</v>
      </c>
      <c r="G19" s="73">
        <v>1</v>
      </c>
      <c r="H19" s="73">
        <v>1</v>
      </c>
      <c r="I19" s="73">
        <v>2</v>
      </c>
      <c r="J19" s="73">
        <v>1</v>
      </c>
      <c r="K19" s="73">
        <v>1</v>
      </c>
      <c r="L19" s="73">
        <v>2</v>
      </c>
      <c r="M19" s="73">
        <v>1</v>
      </c>
      <c r="N19" s="73">
        <v>0</v>
      </c>
      <c r="O19" s="73">
        <v>0</v>
      </c>
      <c r="P19" s="73">
        <v>2</v>
      </c>
      <c r="Q19" s="73">
        <v>1</v>
      </c>
      <c r="R19" s="73">
        <v>0</v>
      </c>
      <c r="S19" s="1"/>
      <c r="T19" s="1"/>
      <c r="U19" s="73">
        <v>12</v>
      </c>
      <c r="V19" s="73">
        <v>3</v>
      </c>
      <c r="W19" s="6">
        <f>U19/$W$1*100</f>
        <v>48</v>
      </c>
    </row>
    <row r="20" spans="1:23">
      <c r="A20" s="1"/>
      <c r="B20" s="1"/>
      <c r="C20" s="2"/>
      <c r="D20" s="2"/>
      <c r="E20" s="7">
        <f>AVERAGE(E6:E19)/E1*100</f>
        <v>75</v>
      </c>
      <c r="F20" s="7">
        <f>AVERAGE(F6:F19)/F1*100</f>
        <v>30</v>
      </c>
      <c r="G20" s="7">
        <f>AVERAGE(G6:G19)/G1*100</f>
        <v>57.142857142857139</v>
      </c>
      <c r="H20" s="7">
        <f>AVERAGE(H6:H19)/H1*100</f>
        <v>78.571428571428569</v>
      </c>
      <c r="I20" s="7">
        <f>AVERAGE(I6:I19)/I1*100</f>
        <v>57.142857142857139</v>
      </c>
      <c r="J20" s="7">
        <f>AVERAGE(J6:J19)/J1*100</f>
        <v>67.857142857142861</v>
      </c>
      <c r="K20" s="7">
        <f>AVERAGE(K6:K19)/K1*100</f>
        <v>42.857142857142854</v>
      </c>
      <c r="L20" s="7">
        <f>AVERAGE(L6:L19)/L1*100</f>
        <v>77.777777777777786</v>
      </c>
      <c r="M20" s="7">
        <f>AVERAGE(M6:M19)/M1*100</f>
        <v>100</v>
      </c>
      <c r="N20" s="7">
        <f>AVERAGE(N6:N19)/N1*100</f>
        <v>50</v>
      </c>
      <c r="O20" s="7">
        <f>AVERAGE(O6:O19)/O1*100</f>
        <v>85.714285714285708</v>
      </c>
      <c r="P20" s="7">
        <f>AVERAGE(P6:P19)/P1*100</f>
        <v>50</v>
      </c>
      <c r="Q20" s="7">
        <f>AVERAGE(Q6:Q19)/Q1*100</f>
        <v>166.66666666666669</v>
      </c>
      <c r="R20" s="7">
        <f>AVERAGE(R6:R19)/R1*100</f>
        <v>61.111111111111114</v>
      </c>
      <c r="S20" s="7" t="e">
        <f>AVERAGE(S6:S19)/S1*100</f>
        <v>#DIV/0!</v>
      </c>
      <c r="T20" s="7" t="e">
        <f>AVERAGE(T6:T19)/T1*100</f>
        <v>#DIV/0!</v>
      </c>
      <c r="U20" s="35">
        <f>AVERAGE(U6:U19)</f>
        <v>11.5</v>
      </c>
      <c r="V20" s="35">
        <f>AVERAGE(V6:V19)</f>
        <v>3.2857142857142856</v>
      </c>
      <c r="W20" s="35">
        <f>AVERAGE(W6:W19)</f>
        <v>46</v>
      </c>
    </row>
    <row r="21" spans="1:23" s="27" customFormat="1">
      <c r="C21" s="36"/>
      <c r="D21" s="36"/>
      <c r="U21" s="37"/>
      <c r="V21" s="36"/>
    </row>
    <row r="22" spans="1:23">
      <c r="E22" s="14">
        <v>132</v>
      </c>
      <c r="U22" s="87" t="s">
        <v>10</v>
      </c>
      <c r="V22" s="88"/>
    </row>
    <row r="23" spans="1:23">
      <c r="E23" s="2">
        <f>COUNTIF(E6:E19,E1)/$E$22</f>
        <v>6.8181818181818177E-2</v>
      </c>
      <c r="F23" s="2">
        <f>COUNTIF(F6:F19,F1)/$E$22</f>
        <v>0</v>
      </c>
      <c r="G23" s="2">
        <f>COUNTIF(G6:G19,G1)/$E$22</f>
        <v>3.0303030303030304E-2</v>
      </c>
      <c r="H23" s="2">
        <f>COUNTIF(H6:H19,H1)/$E$22</f>
        <v>7.575757575757576E-2</v>
      </c>
      <c r="I23" s="2">
        <f>COUNTIF(I6:I19,I1)/$E$22</f>
        <v>1.5151515151515152E-2</v>
      </c>
      <c r="J23" s="2">
        <f>COUNTIF(J6:J19,J1)/$E$22</f>
        <v>3.787878787878788E-2</v>
      </c>
      <c r="K23" s="2">
        <f>COUNTIF(K6:K19,K1)/$E$22</f>
        <v>3.0303030303030304E-2</v>
      </c>
      <c r="L23" s="2">
        <f>COUNTIF(L6:L19,L1)/$E$22</f>
        <v>3.787878787878788E-2</v>
      </c>
      <c r="M23" s="2">
        <f>COUNTIF(M6:M19,M1)/$E$22</f>
        <v>0.10606060606060606</v>
      </c>
      <c r="N23" s="2">
        <f>COUNTIF(N6:N19,N1)/$E$22</f>
        <v>1.5151515151515152E-2</v>
      </c>
      <c r="O23" s="2">
        <f>COUNTIF(O6:O19,O1)/$E$22</f>
        <v>9.0909090909090912E-2</v>
      </c>
      <c r="P23" s="2">
        <f>COUNTIF(P6:P19,P1)/$E$22</f>
        <v>0</v>
      </c>
      <c r="Q23" s="2">
        <f>COUNTIF(Q6:Q19,Q1)/$E$22</f>
        <v>1.5151515151515152E-2</v>
      </c>
      <c r="R23" s="2">
        <f>COUNTIF(R6:R19,R1)/$E$22</f>
        <v>3.787878787878788E-2</v>
      </c>
      <c r="S23" s="2">
        <f>COUNTIF(S6:S19,S1)/$E$22</f>
        <v>0</v>
      </c>
      <c r="T23" s="2">
        <f>COUNTIF(T6:T19,T1)/$E$22</f>
        <v>0</v>
      </c>
      <c r="U23" s="87" t="s">
        <v>11</v>
      </c>
      <c r="V23" s="88"/>
    </row>
    <row r="24" spans="1:23">
      <c r="E24" s="2">
        <f t="shared" ref="E24:T24" si="0">$E$22-E23-E26-E25</f>
        <v>128.93181818181819</v>
      </c>
      <c r="F24" s="2">
        <f t="shared" si="0"/>
        <v>130</v>
      </c>
      <c r="G24" s="2">
        <f t="shared" si="0"/>
        <v>128.96969696969697</v>
      </c>
      <c r="H24" s="2">
        <f t="shared" si="0"/>
        <v>129.92424242424244</v>
      </c>
      <c r="I24" s="2">
        <f t="shared" si="0"/>
        <v>131.9848484848485</v>
      </c>
      <c r="J24" s="2">
        <f t="shared" si="0"/>
        <v>131.96212121212122</v>
      </c>
      <c r="K24" s="2">
        <f t="shared" si="0"/>
        <v>125.96969696969697</v>
      </c>
      <c r="L24" s="2">
        <f t="shared" si="0"/>
        <v>131.96212121212122</v>
      </c>
      <c r="M24" s="2">
        <f t="shared" si="0"/>
        <v>131.89393939393941</v>
      </c>
      <c r="N24" s="2">
        <f t="shared" si="0"/>
        <v>129.9848484848485</v>
      </c>
      <c r="O24" s="2">
        <f t="shared" si="0"/>
        <v>129.90909090909091</v>
      </c>
      <c r="P24" s="2">
        <f t="shared" si="0"/>
        <v>131</v>
      </c>
      <c r="Q24" s="2">
        <f t="shared" ref="Q24:R24" si="1">$E$22-Q23-Q26-Q25</f>
        <v>131.9848484848485</v>
      </c>
      <c r="R24" s="2">
        <f t="shared" si="1"/>
        <v>128.96212121212122</v>
      </c>
      <c r="S24" s="2">
        <f t="shared" si="0"/>
        <v>132</v>
      </c>
      <c r="T24" s="38">
        <f t="shared" si="0"/>
        <v>132</v>
      </c>
      <c r="U24" s="87" t="s">
        <v>12</v>
      </c>
      <c r="V24" s="88"/>
    </row>
    <row r="25" spans="1:23">
      <c r="E25" s="2">
        <f>COUNTIF(E6:E19,"=N  ")</f>
        <v>0</v>
      </c>
      <c r="F25" s="2">
        <f>COUNTIF(F6:F19,"=N  ")</f>
        <v>0</v>
      </c>
      <c r="G25" s="2">
        <f>COUNTIF(G6:G19,"=N  ")</f>
        <v>0</v>
      </c>
      <c r="H25" s="2">
        <f>COUNTIF(H6:H19,"=N  ")</f>
        <v>0</v>
      </c>
      <c r="I25" s="2">
        <f>COUNTIF(I6:I19,"=N  ")</f>
        <v>0</v>
      </c>
      <c r="J25" s="2">
        <f>COUNTIF(J6:J19,"=N  ")</f>
        <v>0</v>
      </c>
      <c r="K25" s="2">
        <f>COUNTIF(K6:K19,"=N  ")</f>
        <v>0</v>
      </c>
      <c r="L25" s="2">
        <f>COUNTIF(L6:L19,"=N  ")</f>
        <v>0</v>
      </c>
      <c r="M25" s="2">
        <f>COUNTIF(M6:M19,"=N  ")</f>
        <v>0</v>
      </c>
      <c r="N25" s="2">
        <f>COUNTIF(N6:N19,"=N  ")</f>
        <v>0</v>
      </c>
      <c r="O25" s="2">
        <f>COUNTIF(O6:O19,"=N  ")</f>
        <v>0</v>
      </c>
      <c r="P25" s="2">
        <f>COUNTIF(P6:P19,"=N  ")</f>
        <v>0</v>
      </c>
      <c r="Q25" s="2">
        <f>COUNTIF(Q6:Q19,"=N  ")</f>
        <v>0</v>
      </c>
      <c r="R25" s="2">
        <f>COUNTIF(R6:R19,"=N  ")</f>
        <v>0</v>
      </c>
      <c r="S25" s="2">
        <f>COUNTIF(S6:S19,"=N  ")</f>
        <v>0</v>
      </c>
      <c r="T25" s="38">
        <f>COUNTIF(T6:T19,"=N  ")</f>
        <v>0</v>
      </c>
      <c r="U25" s="87" t="s">
        <v>9</v>
      </c>
      <c r="V25" s="88"/>
    </row>
    <row r="26" spans="1:23">
      <c r="E26" s="2">
        <f>COUNTIF(E6:E19,"=0")</f>
        <v>3</v>
      </c>
      <c r="F26" s="2">
        <f>COUNTIF(F6:F19,"=0")</f>
        <v>2</v>
      </c>
      <c r="G26" s="2">
        <f>COUNTIF(G6:G19,"=0")</f>
        <v>3</v>
      </c>
      <c r="H26" s="2">
        <f>COUNTIF(H6:H19,"=0")</f>
        <v>2</v>
      </c>
      <c r="I26" s="2">
        <f>COUNTIF(I6:I19,"=0")</f>
        <v>0</v>
      </c>
      <c r="J26" s="2">
        <f>COUNTIF(J6:J19,"=0")</f>
        <v>0</v>
      </c>
      <c r="K26" s="2">
        <f>COUNTIF(K6:K19,"=0")</f>
        <v>6</v>
      </c>
      <c r="L26" s="2">
        <f>COUNTIF(L6:L19,"=0")</f>
        <v>0</v>
      </c>
      <c r="M26" s="2">
        <f>COUNTIF(M6:M19,"=0")</f>
        <v>0</v>
      </c>
      <c r="N26" s="2">
        <f>COUNTIF(N6:N19,"=0")</f>
        <v>2</v>
      </c>
      <c r="O26" s="2">
        <f>COUNTIF(O6:O19,"=0")</f>
        <v>2</v>
      </c>
      <c r="P26" s="2">
        <f>COUNTIF(P6:P19,"=0")</f>
        <v>1</v>
      </c>
      <c r="Q26" s="2">
        <f>COUNTIF(Q6:Q19,"=0")</f>
        <v>0</v>
      </c>
      <c r="R26" s="2">
        <f>COUNTIF(R6:R19,"=0")</f>
        <v>3</v>
      </c>
      <c r="S26" s="2">
        <f>COUNTIF(S6:S19,"=0")</f>
        <v>0</v>
      </c>
      <c r="T26" s="38">
        <f>COUNTIF(T6:T19,"=0")</f>
        <v>0</v>
      </c>
      <c r="U26" s="87" t="s">
        <v>8</v>
      </c>
      <c r="V26" s="88"/>
    </row>
    <row r="29" spans="1:23">
      <c r="C29"/>
      <c r="D29"/>
      <c r="T29" s="31"/>
      <c r="U29" s="31" t="s">
        <v>13</v>
      </c>
      <c r="V29" s="14">
        <f>COUNTIF(V6:V19,"=2")</f>
        <v>0</v>
      </c>
      <c r="W29" s="15">
        <f>V29/$E$22*100</f>
        <v>0</v>
      </c>
    </row>
    <row r="30" spans="1:23">
      <c r="C30"/>
      <c r="D30"/>
      <c r="T30" s="32"/>
      <c r="U30" s="32" t="s">
        <v>14</v>
      </c>
      <c r="V30" s="8">
        <f>COUNTIF(V6:V19,"=3")</f>
        <v>10</v>
      </c>
      <c r="W30" s="13">
        <f>V30/$E$22*100</f>
        <v>7.5757575757575761</v>
      </c>
    </row>
    <row r="31" spans="1:23">
      <c r="C31"/>
      <c r="D31"/>
      <c r="T31" s="33"/>
      <c r="U31" s="33" t="s">
        <v>15</v>
      </c>
      <c r="V31" s="11">
        <f>COUNTIF(V6:V19,"=4")</f>
        <v>4</v>
      </c>
      <c r="W31" s="12">
        <f>V31/$E$22*100</f>
        <v>3.0303030303030303</v>
      </c>
    </row>
    <row r="32" spans="1:23">
      <c r="C32"/>
      <c r="D32"/>
      <c r="T32" s="34"/>
      <c r="U32" s="34" t="s">
        <v>16</v>
      </c>
      <c r="V32" s="9">
        <f>COUNTIF(V6:V19,"=5")</f>
        <v>0</v>
      </c>
      <c r="W32" s="10">
        <f>V32/$E$22*100</f>
        <v>0</v>
      </c>
    </row>
    <row r="34" spans="3:23">
      <c r="C34"/>
      <c r="D34"/>
      <c r="E34" s="83" t="s">
        <v>52</v>
      </c>
      <c r="F34" s="84"/>
      <c r="G34" s="84"/>
      <c r="H34" s="84"/>
      <c r="I34" s="85"/>
      <c r="J34" s="64" t="s">
        <v>51</v>
      </c>
      <c r="K34" s="64" t="s">
        <v>50</v>
      </c>
      <c r="S34" s="86" t="s">
        <v>53</v>
      </c>
      <c r="T34" s="86"/>
      <c r="U34" s="86"/>
      <c r="V34" s="86"/>
      <c r="W34" s="65">
        <f>COUNTIF(W6:W19,100)</f>
        <v>0</v>
      </c>
    </row>
    <row r="35" spans="3:23">
      <c r="C35"/>
      <c r="D35"/>
      <c r="E35" s="89" t="s">
        <v>45</v>
      </c>
      <c r="F35" s="89"/>
      <c r="G35" s="89"/>
      <c r="H35" s="89"/>
      <c r="I35" s="89"/>
      <c r="J35" s="7">
        <f>COUNTIF(W6:W19,"&gt;=85")</f>
        <v>0</v>
      </c>
      <c r="K35" s="7">
        <f>J35/E22*100</f>
        <v>0</v>
      </c>
      <c r="S35" s="77" t="s">
        <v>17</v>
      </c>
      <c r="T35" s="78"/>
      <c r="U35" s="78"/>
      <c r="V35" s="79"/>
      <c r="W35" s="7">
        <f>SUM(V30:V32)/$E$22*100</f>
        <v>10.606060606060606</v>
      </c>
    </row>
    <row r="36" spans="3:23">
      <c r="C36"/>
      <c r="D36"/>
      <c r="E36" s="89" t="s">
        <v>46</v>
      </c>
      <c r="F36" s="89"/>
      <c r="G36" s="89"/>
      <c r="H36" s="89"/>
      <c r="I36" s="89"/>
      <c r="J36" s="7">
        <f>COUNTIF(W6:W19,"&gt;=75")-J35</f>
        <v>0</v>
      </c>
      <c r="K36" s="7">
        <f>J36/E22*100</f>
        <v>0</v>
      </c>
      <c r="S36" s="77" t="s">
        <v>31</v>
      </c>
      <c r="T36" s="78"/>
      <c r="U36" s="78"/>
      <c r="V36" s="79"/>
      <c r="W36" s="7">
        <f>SUM(V31:V32)/$E$22*100</f>
        <v>3.0303030303030303</v>
      </c>
    </row>
    <row r="37" spans="3:23">
      <c r="C37"/>
      <c r="D37"/>
      <c r="E37" s="89" t="s">
        <v>47</v>
      </c>
      <c r="F37" s="89"/>
      <c r="G37" s="89"/>
      <c r="H37" s="89"/>
      <c r="I37" s="89"/>
      <c r="J37" s="7">
        <f>COUNTIF(W6:W19,"&gt;=65")-J36-J35</f>
        <v>0</v>
      </c>
      <c r="K37" s="7">
        <f>J37/E22*100</f>
        <v>0</v>
      </c>
      <c r="S37" s="86" t="s">
        <v>28</v>
      </c>
      <c r="T37" s="86"/>
      <c r="U37" s="86"/>
      <c r="V37" s="86"/>
      <c r="W37" s="7">
        <f>AVERAGE(U6:U19)</f>
        <v>11.5</v>
      </c>
    </row>
    <row r="38" spans="3:23">
      <c r="C38"/>
      <c r="D38"/>
      <c r="E38" s="89" t="s">
        <v>48</v>
      </c>
      <c r="F38" s="89"/>
      <c r="G38" s="89"/>
      <c r="H38" s="89"/>
      <c r="I38" s="89"/>
      <c r="J38" s="7">
        <f>COUNTIF(W6:W19,"&gt;=50")-J37-J36-J35</f>
        <v>4</v>
      </c>
      <c r="K38" s="7">
        <f>J38/E22*100</f>
        <v>3.0303030303030303</v>
      </c>
      <c r="S38" s="86" t="s">
        <v>18</v>
      </c>
      <c r="T38" s="86"/>
      <c r="U38" s="86"/>
      <c r="V38" s="86"/>
      <c r="W38" s="7">
        <f>AVERAGE(V6:V19)</f>
        <v>3.2857142857142856</v>
      </c>
    </row>
    <row r="39" spans="3:23">
      <c r="E39" s="89" t="s">
        <v>49</v>
      </c>
      <c r="F39" s="89"/>
      <c r="G39" s="89"/>
      <c r="H39" s="89"/>
      <c r="I39" s="89"/>
      <c r="J39" s="7">
        <f>COUNTIF(W6:W19,"&lt;50")</f>
        <v>10</v>
      </c>
      <c r="K39" s="7">
        <f>J39/E22*100</f>
        <v>7.5757575757575761</v>
      </c>
      <c r="S39" s="86" t="s">
        <v>44</v>
      </c>
      <c r="T39" s="86"/>
      <c r="U39" s="86"/>
      <c r="V39" s="86"/>
      <c r="W39" s="7">
        <f>AVERAGE(W6:W19)</f>
        <v>46</v>
      </c>
    </row>
  </sheetData>
  <autoFilter ref="E3:W20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25">
    <mergeCell ref="E39:I39"/>
    <mergeCell ref="E37:I37"/>
    <mergeCell ref="E38:I38"/>
    <mergeCell ref="E36:I36"/>
    <mergeCell ref="E35:I35"/>
    <mergeCell ref="S37:V37"/>
    <mergeCell ref="S38:V38"/>
    <mergeCell ref="S39:V39"/>
    <mergeCell ref="U22:V22"/>
    <mergeCell ref="U23:V23"/>
    <mergeCell ref="U24:V24"/>
    <mergeCell ref="U25:V25"/>
    <mergeCell ref="U26:V26"/>
    <mergeCell ref="S34:V34"/>
    <mergeCell ref="V3:V5"/>
    <mergeCell ref="W3:W5"/>
    <mergeCell ref="C3:C5"/>
    <mergeCell ref="S35:V35"/>
    <mergeCell ref="S36:V36"/>
    <mergeCell ref="E34:I34"/>
    <mergeCell ref="B3:B5"/>
    <mergeCell ref="A3:A5"/>
    <mergeCell ref="D3:D5"/>
    <mergeCell ref="E3:T3"/>
    <mergeCell ref="U3:U5"/>
  </mergeCells>
  <conditionalFormatting sqref="V6:V19">
    <cfRule type="cellIs" dxfId="10" priority="2" operator="equal">
      <formula>3</formula>
    </cfRule>
    <cfRule type="cellIs" dxfId="9" priority="3" operator="equal">
      <formula>4</formula>
    </cfRule>
    <cfRule type="cellIs" dxfId="8" priority="4" operator="equal">
      <formula>2</formula>
    </cfRule>
    <cfRule type="cellIs" dxfId="7" priority="5" operator="equal">
      <formula>5</formula>
    </cfRule>
  </conditionalFormatting>
  <conditionalFormatting sqref="E20:T20">
    <cfRule type="cellIs" dxfId="6" priority="1" operator="lessThan">
      <formula>50</formula>
    </cfRule>
  </conditionalFormatting>
  <pageMargins left="0.70866141732283472" right="0.70866141732283472" top="0.74803149606299213" bottom="0.74803149606299213" header="0.31496062992125984" footer="0.31496062992125984"/>
  <pageSetup paperSize="9" fitToHeight="5" orientation="landscape" r:id="rId1"/>
  <ignoredErrors>
    <ignoredError sqref="S23:T26 S20:T20 E20:P20 E23:P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6"/>
  <sheetViews>
    <sheetView zoomScale="85" zoomScaleNormal="85" workbookViewId="0">
      <selection activeCell="K8" sqref="K8"/>
    </sheetView>
  </sheetViews>
  <sheetFormatPr defaultColWidth="9.140625" defaultRowHeight="12.75"/>
  <cols>
    <col min="1" max="1" width="9.140625" style="42"/>
    <col min="2" max="2" width="86.42578125" style="42" customWidth="1"/>
    <col min="3" max="6" width="9.85546875" style="42" customWidth="1"/>
    <col min="7" max="16384" width="9.140625" style="42"/>
  </cols>
  <sheetData>
    <row r="1" spans="1:9" s="39" customFormat="1">
      <c r="A1" s="47"/>
      <c r="B1" s="47"/>
      <c r="C1" s="47"/>
      <c r="G1" s="48"/>
      <c r="H1" s="90"/>
      <c r="I1" s="90"/>
    </row>
    <row r="2" spans="1:9" s="50" customFormat="1" ht="72.75">
      <c r="A2" s="40" t="s">
        <v>33</v>
      </c>
      <c r="B2" s="41" t="s">
        <v>41</v>
      </c>
      <c r="C2" s="43" t="s">
        <v>40</v>
      </c>
      <c r="D2" s="51" t="s">
        <v>37</v>
      </c>
      <c r="E2" s="49" t="s">
        <v>38</v>
      </c>
      <c r="F2" s="49" t="s">
        <v>39</v>
      </c>
      <c r="G2" s="26" t="s">
        <v>43</v>
      </c>
      <c r="H2" s="41" t="s">
        <v>85</v>
      </c>
      <c r="I2" s="26" t="s">
        <v>34</v>
      </c>
    </row>
    <row r="3" spans="1:9" ht="15">
      <c r="A3" s="41">
        <v>1</v>
      </c>
      <c r="B3" t="s">
        <v>71</v>
      </c>
      <c r="C3" s="43">
        <f>'1'!E1</f>
        <v>1</v>
      </c>
      <c r="D3" s="73">
        <v>64.290000000000006</v>
      </c>
      <c r="E3" s="73">
        <v>80.510000000000005</v>
      </c>
      <c r="F3" s="73">
        <v>75.040000000000006</v>
      </c>
      <c r="G3" s="44">
        <f>1-I3</f>
        <v>0.93181818181818188</v>
      </c>
      <c r="H3" s="52">
        <f>'7Б'!W2</f>
        <v>9</v>
      </c>
      <c r="I3" s="45">
        <f>'1'!E23</f>
        <v>6.8181818181818177E-2</v>
      </c>
    </row>
    <row r="4" spans="1:9" ht="15">
      <c r="A4" s="41">
        <v>2</v>
      </c>
      <c r="B4" t="s">
        <v>72</v>
      </c>
      <c r="C4" s="43">
        <f>'1'!F1</f>
        <v>2</v>
      </c>
      <c r="D4" s="73">
        <v>10.71</v>
      </c>
      <c r="E4" s="73">
        <v>54.19</v>
      </c>
      <c r="F4" s="73">
        <v>49.49</v>
      </c>
      <c r="G4" s="44">
        <f t="shared" ref="G4:G14" si="0">1-I4</f>
        <v>1</v>
      </c>
      <c r="H4" s="52">
        <f>'7Б'!X2</f>
        <v>0</v>
      </c>
      <c r="I4" s="45">
        <f>'1'!F23</f>
        <v>0</v>
      </c>
    </row>
    <row r="5" spans="1:9" ht="15">
      <c r="A5" s="41">
        <v>3</v>
      </c>
      <c r="B5" t="s">
        <v>73</v>
      </c>
      <c r="C5" s="43">
        <f>'1'!G1</f>
        <v>1</v>
      </c>
      <c r="D5" s="73">
        <v>28.57</v>
      </c>
      <c r="E5" s="73">
        <v>66.180000000000007</v>
      </c>
      <c r="F5" s="73">
        <v>58.88</v>
      </c>
      <c r="G5" s="44">
        <f t="shared" si="0"/>
        <v>0.96969696969696972</v>
      </c>
      <c r="H5" s="52">
        <f>'7Б'!Y2</f>
        <v>4</v>
      </c>
      <c r="I5" s="45">
        <f>'1'!G23</f>
        <v>3.0303030303030304E-2</v>
      </c>
    </row>
    <row r="6" spans="1:9" ht="15">
      <c r="A6" s="41">
        <v>4</v>
      </c>
      <c r="B6" t="s">
        <v>74</v>
      </c>
      <c r="C6" s="43">
        <f>'1'!H1</f>
        <v>2</v>
      </c>
      <c r="D6" s="73">
        <v>78.569999999999993</v>
      </c>
      <c r="E6" s="73">
        <v>82.26</v>
      </c>
      <c r="F6" s="73">
        <v>78.87</v>
      </c>
      <c r="G6" s="44">
        <f t="shared" si="0"/>
        <v>0.9242424242424242</v>
      </c>
      <c r="H6" s="52">
        <f>'7Б'!Z2</f>
        <v>10</v>
      </c>
      <c r="I6" s="45">
        <f>'1'!H23</f>
        <v>7.575757575757576E-2</v>
      </c>
    </row>
    <row r="7" spans="1:9" ht="15">
      <c r="A7" s="41">
        <v>5</v>
      </c>
      <c r="B7" t="s">
        <v>75</v>
      </c>
      <c r="C7" s="46">
        <f>'1'!I1</f>
        <v>2</v>
      </c>
      <c r="D7" s="73">
        <v>57.14</v>
      </c>
      <c r="E7" s="73">
        <v>71.58</v>
      </c>
      <c r="F7" s="73">
        <v>69.38</v>
      </c>
      <c r="G7" s="44">
        <f t="shared" si="0"/>
        <v>0.98484848484848486</v>
      </c>
      <c r="H7" s="62">
        <f>'7Б'!AA2</f>
        <v>2</v>
      </c>
      <c r="I7" s="63">
        <f>'1'!I23</f>
        <v>1.5151515151515152E-2</v>
      </c>
    </row>
    <row r="8" spans="1:9" ht="15">
      <c r="A8" s="41">
        <v>6</v>
      </c>
      <c r="B8" t="s">
        <v>76</v>
      </c>
      <c r="C8" s="46">
        <f>'1'!J1</f>
        <v>2</v>
      </c>
      <c r="D8" s="73">
        <v>67.86</v>
      </c>
      <c r="E8" s="73">
        <v>70.099999999999994</v>
      </c>
      <c r="F8" s="73">
        <v>63.3</v>
      </c>
      <c r="G8" s="44">
        <f t="shared" si="0"/>
        <v>0.96212121212121215</v>
      </c>
      <c r="H8" s="62">
        <f>'7Б'!AB2</f>
        <v>5</v>
      </c>
      <c r="I8" s="63">
        <f>'1'!J23</f>
        <v>3.787878787878788E-2</v>
      </c>
    </row>
    <row r="9" spans="1:9" ht="15">
      <c r="A9" s="41">
        <v>7</v>
      </c>
      <c r="B9" t="s">
        <v>77</v>
      </c>
      <c r="C9" s="46">
        <f>'1'!K1</f>
        <v>2</v>
      </c>
      <c r="D9" s="73">
        <v>42.86</v>
      </c>
      <c r="E9" s="73">
        <v>59.12</v>
      </c>
      <c r="F9" s="73">
        <v>54.53</v>
      </c>
      <c r="G9" s="44">
        <f t="shared" si="0"/>
        <v>0.96969696969696972</v>
      </c>
      <c r="H9" s="62">
        <f>'7Б'!AC2</f>
        <v>4</v>
      </c>
      <c r="I9" s="63">
        <f>'1'!K23</f>
        <v>3.0303030303030304E-2</v>
      </c>
    </row>
    <row r="10" spans="1:9" ht="15">
      <c r="A10" s="41">
        <v>8</v>
      </c>
      <c r="B10" t="s">
        <v>78</v>
      </c>
      <c r="C10" s="46">
        <f>'1'!L1</f>
        <v>2</v>
      </c>
      <c r="D10" s="73">
        <v>50</v>
      </c>
      <c r="E10" s="73">
        <v>63.24</v>
      </c>
      <c r="F10" s="73">
        <v>53.59</v>
      </c>
      <c r="G10" s="44">
        <f t="shared" si="0"/>
        <v>0.96212121212121215</v>
      </c>
      <c r="H10" s="62">
        <f>'7Б'!AD2</f>
        <v>5</v>
      </c>
      <c r="I10" s="63">
        <f>'1'!L23</f>
        <v>3.787878787878788E-2</v>
      </c>
    </row>
    <row r="11" spans="1:9" ht="15">
      <c r="A11" s="41">
        <v>9</v>
      </c>
      <c r="B11" t="s">
        <v>79</v>
      </c>
      <c r="C11" s="46">
        <f>'1'!M1</f>
        <v>1</v>
      </c>
      <c r="D11" s="73">
        <v>100</v>
      </c>
      <c r="E11" s="73">
        <v>80.989999999999995</v>
      </c>
      <c r="F11" s="73">
        <v>76.430000000000007</v>
      </c>
      <c r="G11" s="44">
        <f t="shared" si="0"/>
        <v>0.89393939393939392</v>
      </c>
      <c r="H11" s="62">
        <f>'7Б'!AE2</f>
        <v>14</v>
      </c>
      <c r="I11" s="63">
        <f>'1'!M23</f>
        <v>0.10606060606060606</v>
      </c>
    </row>
    <row r="12" spans="1:9" ht="15">
      <c r="A12" s="41">
        <v>10</v>
      </c>
      <c r="B12" t="s">
        <v>80</v>
      </c>
      <c r="C12" s="46">
        <f>'1'!N1</f>
        <v>2</v>
      </c>
      <c r="D12" s="73">
        <v>32.14</v>
      </c>
      <c r="E12" s="73">
        <v>37.24</v>
      </c>
      <c r="F12" s="73">
        <v>31.15</v>
      </c>
      <c r="G12" s="44">
        <f t="shared" si="0"/>
        <v>0.98484848484848486</v>
      </c>
      <c r="H12" s="62">
        <f>'7Б'!AF2</f>
        <v>2</v>
      </c>
      <c r="I12" s="63">
        <f>'1'!N23</f>
        <v>1.5151515151515152E-2</v>
      </c>
    </row>
    <row r="13" spans="1:9" ht="15">
      <c r="A13" s="41">
        <v>11</v>
      </c>
      <c r="B13" t="s">
        <v>81</v>
      </c>
      <c r="C13" s="46">
        <f>'1'!O1</f>
        <v>1</v>
      </c>
      <c r="D13" s="73">
        <v>85.71</v>
      </c>
      <c r="E13" s="73">
        <v>65.31</v>
      </c>
      <c r="F13" s="73">
        <v>58.51</v>
      </c>
      <c r="G13" s="44">
        <f t="shared" si="0"/>
        <v>0.90909090909090906</v>
      </c>
      <c r="H13" s="62">
        <f>'7Б'!AG2</f>
        <v>12</v>
      </c>
      <c r="I13" s="63">
        <f>'1'!O23</f>
        <v>9.0909090909090912E-2</v>
      </c>
    </row>
    <row r="14" spans="1:9" ht="15">
      <c r="A14" s="41">
        <v>12</v>
      </c>
      <c r="B14" t="s">
        <v>82</v>
      </c>
      <c r="C14" s="46">
        <f>'1'!P1</f>
        <v>3</v>
      </c>
      <c r="D14" s="73">
        <v>14.29</v>
      </c>
      <c r="E14" s="73">
        <v>39.869999999999997</v>
      </c>
      <c r="F14" s="73">
        <v>35.75</v>
      </c>
      <c r="G14" s="44">
        <f t="shared" si="0"/>
        <v>1</v>
      </c>
      <c r="H14" s="62">
        <f>'7Б'!AH2</f>
        <v>0</v>
      </c>
      <c r="I14" s="63">
        <f>'1'!P23</f>
        <v>0</v>
      </c>
    </row>
    <row r="15" spans="1:9" ht="15">
      <c r="A15" s="41">
        <v>13</v>
      </c>
      <c r="B15" t="s">
        <v>83</v>
      </c>
      <c r="C15" s="46">
        <f>'1'!Q1</f>
        <v>1</v>
      </c>
      <c r="D15" s="73">
        <v>35.71</v>
      </c>
      <c r="E15" s="73">
        <v>68.8</v>
      </c>
      <c r="F15" s="73">
        <v>66.06</v>
      </c>
      <c r="G15" s="44">
        <f>1-I15</f>
        <v>0.98484848484848486</v>
      </c>
      <c r="H15" s="62">
        <f>'7Б'!AI2</f>
        <v>2</v>
      </c>
      <c r="I15" s="63">
        <f>'1'!Q23</f>
        <v>1.5151515151515152E-2</v>
      </c>
    </row>
    <row r="16" spans="1:9" ht="15">
      <c r="A16" s="41">
        <v>14</v>
      </c>
      <c r="B16" t="s">
        <v>84</v>
      </c>
      <c r="C16" s="46">
        <f>'1'!R1</f>
        <v>2</v>
      </c>
      <c r="D16" s="73">
        <v>39.29</v>
      </c>
      <c r="E16" s="73">
        <v>52.48</v>
      </c>
      <c r="F16" s="73">
        <v>45.84</v>
      </c>
      <c r="G16" s="44">
        <f>1-I16</f>
        <v>0.96212121212121215</v>
      </c>
      <c r="H16" s="62">
        <f>'7Б'!AJ2</f>
        <v>5</v>
      </c>
      <c r="I16" s="63">
        <f>'1'!R23</f>
        <v>3.787878787878788E-2</v>
      </c>
    </row>
  </sheetData>
  <mergeCells count="1"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4"/>
  <sheetViews>
    <sheetView topLeftCell="C1" zoomScale="70" zoomScaleNormal="70" workbookViewId="0">
      <selection activeCell="AQ17" sqref="AQ17"/>
    </sheetView>
  </sheetViews>
  <sheetFormatPr defaultRowHeight="15"/>
  <cols>
    <col min="1" max="1" width="4" bestFit="1" customWidth="1"/>
    <col min="2" max="2" width="11.140625" customWidth="1"/>
    <col min="3" max="3" width="8.42578125" style="3" bestFit="1" customWidth="1"/>
    <col min="4" max="4" width="8.42578125" style="3" customWidth="1"/>
    <col min="5" max="18" width="6.7109375" customWidth="1"/>
    <col min="19" max="19" width="7.5703125" style="29" customWidth="1"/>
    <col min="20" max="20" width="8.7109375" style="3" bestFit="1" customWidth="1"/>
    <col min="23" max="36" width="7.28515625" customWidth="1"/>
  </cols>
  <sheetData>
    <row r="1" spans="1:38">
      <c r="D1" s="30" t="s">
        <v>35</v>
      </c>
      <c r="E1" s="4">
        <f>'1'!E1</f>
        <v>1</v>
      </c>
      <c r="F1" s="4">
        <f>'1'!F1</f>
        <v>2</v>
      </c>
      <c r="G1" s="4">
        <f>'1'!G1</f>
        <v>1</v>
      </c>
      <c r="H1" s="4">
        <f>'1'!H1</f>
        <v>2</v>
      </c>
      <c r="I1" s="4">
        <f>'1'!I1</f>
        <v>2</v>
      </c>
      <c r="J1" s="4">
        <f>'1'!J1</f>
        <v>2</v>
      </c>
      <c r="K1" s="4">
        <f>'1'!K1</f>
        <v>2</v>
      </c>
      <c r="L1" s="4">
        <f>'1'!L1</f>
        <v>2</v>
      </c>
      <c r="M1" s="4">
        <f>'1'!M1</f>
        <v>1</v>
      </c>
      <c r="N1" s="4">
        <f>'1'!N1</f>
        <v>2</v>
      </c>
      <c r="O1" s="4">
        <f>'1'!O1</f>
        <v>1</v>
      </c>
      <c r="P1" s="4">
        <f>'1'!P1</f>
        <v>3</v>
      </c>
      <c r="Q1" s="4">
        <f>'1'!Q1</f>
        <v>1</v>
      </c>
      <c r="R1" s="4">
        <f>'1'!R1</f>
        <v>2</v>
      </c>
      <c r="U1" s="5">
        <v>25</v>
      </c>
      <c r="W1" s="72">
        <v>33</v>
      </c>
      <c r="AK1" s="91" t="s">
        <v>10</v>
      </c>
      <c r="AL1" s="92"/>
    </row>
    <row r="2" spans="1:38">
      <c r="W2" s="2">
        <f>COUNTIF(E6:E24,E1)</f>
        <v>9</v>
      </c>
      <c r="X2" s="2">
        <f>COUNTIF(F6:F24,F1)</f>
        <v>0</v>
      </c>
      <c r="Y2" s="2">
        <f>COUNTIF(G6:G24,G1)</f>
        <v>4</v>
      </c>
      <c r="Z2" s="2">
        <f>COUNTIF(H6:H24,H1)</f>
        <v>10</v>
      </c>
      <c r="AA2" s="2">
        <f>COUNTIF(I6:I24,I1)</f>
        <v>2</v>
      </c>
      <c r="AB2" s="2">
        <f>COUNTIF(J6:J24,J1)</f>
        <v>5</v>
      </c>
      <c r="AC2" s="2">
        <f>COUNTIF(K6:K24,K1)</f>
        <v>4</v>
      </c>
      <c r="AD2" s="2">
        <f>COUNTIF(L6:L24,L1)</f>
        <v>5</v>
      </c>
      <c r="AE2" s="2">
        <f>COUNTIF(M6:M24,M1)</f>
        <v>14</v>
      </c>
      <c r="AF2" s="2">
        <f>COUNTIF(N6:N24,N1)</f>
        <v>2</v>
      </c>
      <c r="AG2" s="2">
        <f>COUNTIF(O6:O24,O1)</f>
        <v>12</v>
      </c>
      <c r="AH2" s="2">
        <f>COUNTIF(P6:P24,P1)</f>
        <v>0</v>
      </c>
      <c r="AI2" s="2">
        <f>COUNTIF(Q6:Q24,Q1)</f>
        <v>2</v>
      </c>
      <c r="AJ2" s="2">
        <f>COUNTIF(R6:R24,R1)</f>
        <v>5</v>
      </c>
      <c r="AK2" s="91" t="s">
        <v>11</v>
      </c>
      <c r="AL2" s="92"/>
    </row>
    <row r="3" spans="1:38">
      <c r="A3" s="74" t="s">
        <v>0</v>
      </c>
      <c r="B3" s="74" t="s">
        <v>1</v>
      </c>
      <c r="C3" s="74" t="s">
        <v>3</v>
      </c>
      <c r="D3" s="74" t="s">
        <v>36</v>
      </c>
      <c r="E3" s="77" t="s">
        <v>6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80" t="s">
        <v>4</v>
      </c>
      <c r="T3" s="80" t="s">
        <v>5</v>
      </c>
      <c r="U3" s="74" t="s">
        <v>7</v>
      </c>
      <c r="W3" s="2">
        <f t="shared" ref="W3:AG3" si="0">$W$1-W2-W5-W4</f>
        <v>21</v>
      </c>
      <c r="X3" s="2">
        <f t="shared" si="0"/>
        <v>31</v>
      </c>
      <c r="Y3" s="2">
        <f t="shared" si="0"/>
        <v>26</v>
      </c>
      <c r="Z3" s="2">
        <f t="shared" si="0"/>
        <v>21</v>
      </c>
      <c r="AA3" s="2">
        <f t="shared" si="0"/>
        <v>31</v>
      </c>
      <c r="AB3" s="2">
        <f t="shared" si="0"/>
        <v>28</v>
      </c>
      <c r="AC3" s="2">
        <f t="shared" si="0"/>
        <v>23</v>
      </c>
      <c r="AD3" s="2">
        <f t="shared" si="0"/>
        <v>28</v>
      </c>
      <c r="AE3" s="2">
        <f t="shared" si="0"/>
        <v>19</v>
      </c>
      <c r="AF3" s="2">
        <f t="shared" si="0"/>
        <v>29</v>
      </c>
      <c r="AG3" s="2">
        <f t="shared" si="0"/>
        <v>19</v>
      </c>
      <c r="AH3" s="2">
        <f t="shared" ref="AH3" si="1">$W$1-AH2-AH5-AH4</f>
        <v>32</v>
      </c>
      <c r="AI3" s="2">
        <f t="shared" ref="AI3" si="2">$W$1-AI2-AI5-AI4</f>
        <v>31</v>
      </c>
      <c r="AJ3" s="2">
        <f t="shared" ref="AJ3" si="3">$W$1-AJ2-AJ5-AJ4</f>
        <v>25</v>
      </c>
      <c r="AK3" s="91" t="s">
        <v>12</v>
      </c>
      <c r="AL3" s="92"/>
    </row>
    <row r="4" spans="1:38">
      <c r="A4" s="75"/>
      <c r="B4" s="75"/>
      <c r="C4" s="75"/>
      <c r="D4" s="7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81"/>
      <c r="T4" s="81"/>
      <c r="U4" s="75"/>
      <c r="W4" s="2">
        <f>COUNTIF(E6:E24,"=N  ")</f>
        <v>0</v>
      </c>
      <c r="X4" s="2">
        <f>COUNTIF(F6:F24,"=N  ")</f>
        <v>0</v>
      </c>
      <c r="Y4" s="2">
        <f>COUNTIF(G6:G24,"=N  ")</f>
        <v>0</v>
      </c>
      <c r="Z4" s="2">
        <f>COUNTIF(H6:H24,"=N  ")</f>
        <v>0</v>
      </c>
      <c r="AA4" s="2">
        <f>COUNTIF(I6:I24,"=N  ")</f>
        <v>0</v>
      </c>
      <c r="AB4" s="2">
        <f>COUNTIF(J6:J24,"=N  ")</f>
        <v>0</v>
      </c>
      <c r="AC4" s="2">
        <f>COUNTIF(K6:K24,"=N  ")</f>
        <v>0</v>
      </c>
      <c r="AD4" s="2">
        <f>COUNTIF(L6:L24,"=N  ")</f>
        <v>0</v>
      </c>
      <c r="AE4" s="2">
        <f>COUNTIF(M6:M24,"=N  ")</f>
        <v>0</v>
      </c>
      <c r="AF4" s="2">
        <f>COUNTIF(N6:N24,"=N  ")</f>
        <v>0</v>
      </c>
      <c r="AG4" s="2">
        <f>COUNTIF(O6:O24,"=N  ")</f>
        <v>0</v>
      </c>
      <c r="AH4" s="2">
        <f>COUNTIF(P6:P24,"=N  ")</f>
        <v>0</v>
      </c>
      <c r="AI4" s="2">
        <f>COUNTIF(Q6:Q24,"=N  ")</f>
        <v>0</v>
      </c>
      <c r="AJ4" s="2">
        <f>COUNTIF(R6:R24,"=N  ")</f>
        <v>0</v>
      </c>
      <c r="AK4" s="91" t="s">
        <v>9</v>
      </c>
      <c r="AL4" s="92"/>
    </row>
    <row r="5" spans="1:38">
      <c r="A5" s="76"/>
      <c r="B5" s="76"/>
      <c r="C5" s="76"/>
      <c r="D5" s="76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82"/>
      <c r="T5" s="82"/>
      <c r="U5" s="76"/>
      <c r="W5" s="2">
        <f>COUNTIF(E6:E24,"=0")</f>
        <v>3</v>
      </c>
      <c r="X5" s="2">
        <f>COUNTIF(F6:F24,"=0")</f>
        <v>2</v>
      </c>
      <c r="Y5" s="2">
        <f>COUNTIF(G6:G24,"=0")</f>
        <v>3</v>
      </c>
      <c r="Z5" s="2">
        <f>COUNTIF(H6:H24,"=0")</f>
        <v>2</v>
      </c>
      <c r="AA5" s="2">
        <f>COUNTIF(I6:I24,"=0")</f>
        <v>0</v>
      </c>
      <c r="AB5" s="2">
        <f>COUNTIF(J6:J24,"=0")</f>
        <v>0</v>
      </c>
      <c r="AC5" s="2">
        <f>COUNTIF(K6:K24,"=0")</f>
        <v>6</v>
      </c>
      <c r="AD5" s="2">
        <f>COUNTIF(L6:L24,"=0")</f>
        <v>0</v>
      </c>
      <c r="AE5" s="2">
        <f>COUNTIF(M6:M24,"=0")</f>
        <v>0</v>
      </c>
      <c r="AF5" s="2">
        <f>COUNTIF(N6:N24,"=0")</f>
        <v>2</v>
      </c>
      <c r="AG5" s="2">
        <f>COUNTIF(O6:O24,"=0")</f>
        <v>2</v>
      </c>
      <c r="AH5" s="2">
        <f>COUNTIF(P6:P24,"=0")</f>
        <v>1</v>
      </c>
      <c r="AI5" s="2">
        <f>COUNTIF(Q6:Q24,"=0")</f>
        <v>0</v>
      </c>
      <c r="AJ5" s="2">
        <f>COUNTIF(R6:R24,"=0")</f>
        <v>3</v>
      </c>
      <c r="AK5" s="91" t="s">
        <v>8</v>
      </c>
      <c r="AL5" s="92"/>
    </row>
    <row r="6" spans="1:38">
      <c r="A6" s="1">
        <v>1</v>
      </c>
      <c r="B6" s="1" t="s">
        <v>56</v>
      </c>
      <c r="C6" s="2">
        <v>1</v>
      </c>
      <c r="D6" s="2">
        <v>7</v>
      </c>
      <c r="E6" s="73">
        <v>1</v>
      </c>
      <c r="F6" s="73" t="s">
        <v>70</v>
      </c>
      <c r="G6" s="73">
        <v>0</v>
      </c>
      <c r="H6" s="73">
        <v>2</v>
      </c>
      <c r="I6" s="73">
        <v>1</v>
      </c>
      <c r="J6" s="73">
        <v>2</v>
      </c>
      <c r="K6" s="73">
        <v>1</v>
      </c>
      <c r="L6" s="73">
        <v>1</v>
      </c>
      <c r="M6" s="73">
        <v>1</v>
      </c>
      <c r="N6" s="73">
        <v>1</v>
      </c>
      <c r="O6" s="73">
        <v>1</v>
      </c>
      <c r="P6" s="73" t="s">
        <v>70</v>
      </c>
      <c r="Q6" s="73">
        <v>2</v>
      </c>
      <c r="R6" s="73">
        <v>2</v>
      </c>
      <c r="S6" s="73">
        <v>15</v>
      </c>
      <c r="T6" s="73">
        <v>4</v>
      </c>
      <c r="U6" s="6">
        <f>S6/$U$1*100</f>
        <v>60</v>
      </c>
    </row>
    <row r="7" spans="1:38">
      <c r="A7" s="1">
        <v>2</v>
      </c>
      <c r="B7" s="1" t="s">
        <v>57</v>
      </c>
      <c r="C7" s="2">
        <v>1</v>
      </c>
      <c r="D7" s="2">
        <v>7</v>
      </c>
      <c r="E7" s="73">
        <v>1</v>
      </c>
      <c r="F7" s="73" t="s">
        <v>70</v>
      </c>
      <c r="G7" s="73" t="s">
        <v>70</v>
      </c>
      <c r="H7" s="73">
        <v>2</v>
      </c>
      <c r="I7" s="73">
        <v>1</v>
      </c>
      <c r="J7" s="73">
        <v>2</v>
      </c>
      <c r="K7" s="73">
        <v>0</v>
      </c>
      <c r="L7" s="73">
        <v>1</v>
      </c>
      <c r="M7" s="73">
        <v>1</v>
      </c>
      <c r="N7" s="73" t="s">
        <v>70</v>
      </c>
      <c r="O7" s="73">
        <v>1</v>
      </c>
      <c r="P7" s="73" t="s">
        <v>70</v>
      </c>
      <c r="Q7" s="73" t="s">
        <v>70</v>
      </c>
      <c r="R7" s="73">
        <v>2</v>
      </c>
      <c r="S7" s="73">
        <v>11</v>
      </c>
      <c r="T7" s="73">
        <v>3</v>
      </c>
      <c r="U7" s="6">
        <f>S7/$U$1*100</f>
        <v>44</v>
      </c>
      <c r="W7" s="66" t="s">
        <v>13</v>
      </c>
      <c r="X7" s="14">
        <f>COUNTIF(T6:T24,"=2")</f>
        <v>0</v>
      </c>
      <c r="Y7" s="15">
        <f>X7/$W$1*100</f>
        <v>0</v>
      </c>
    </row>
    <row r="8" spans="1:38">
      <c r="A8" s="1">
        <v>3</v>
      </c>
      <c r="B8" s="1" t="s">
        <v>58</v>
      </c>
      <c r="C8" s="2">
        <v>2</v>
      </c>
      <c r="D8" s="2">
        <v>7</v>
      </c>
      <c r="E8" s="73">
        <v>1</v>
      </c>
      <c r="F8" s="73" t="s">
        <v>70</v>
      </c>
      <c r="G8" s="73" t="s">
        <v>70</v>
      </c>
      <c r="H8" s="73">
        <v>2</v>
      </c>
      <c r="I8" s="73">
        <v>1</v>
      </c>
      <c r="J8" s="73">
        <v>1</v>
      </c>
      <c r="K8" s="73">
        <v>2</v>
      </c>
      <c r="L8" s="73" t="s">
        <v>70</v>
      </c>
      <c r="M8" s="73">
        <v>1</v>
      </c>
      <c r="N8" s="73" t="s">
        <v>70</v>
      </c>
      <c r="O8" s="73">
        <v>1</v>
      </c>
      <c r="P8" s="73" t="s">
        <v>70</v>
      </c>
      <c r="Q8" s="73" t="s">
        <v>70</v>
      </c>
      <c r="R8" s="73" t="s">
        <v>70</v>
      </c>
      <c r="S8" s="73">
        <v>9</v>
      </c>
      <c r="T8" s="73">
        <v>3</v>
      </c>
      <c r="U8" s="6">
        <f>S8/$U$1*100</f>
        <v>36</v>
      </c>
      <c r="W8" s="67" t="s">
        <v>14</v>
      </c>
      <c r="X8" s="8">
        <f>COUNTIF(T6:T24,"=3")</f>
        <v>10</v>
      </c>
      <c r="Y8" s="13">
        <f>X8/$W$1*100</f>
        <v>30.303030303030305</v>
      </c>
    </row>
    <row r="9" spans="1:38">
      <c r="A9" s="1">
        <v>4</v>
      </c>
      <c r="B9" s="1" t="s">
        <v>69</v>
      </c>
      <c r="C9" s="2">
        <v>2</v>
      </c>
      <c r="D9" s="2">
        <v>7</v>
      </c>
      <c r="E9" s="73" t="s">
        <v>70</v>
      </c>
      <c r="F9" s="73" t="s">
        <v>70</v>
      </c>
      <c r="G9" s="73" t="s">
        <v>70</v>
      </c>
      <c r="H9" s="73">
        <v>2</v>
      </c>
      <c r="I9" s="73">
        <v>1</v>
      </c>
      <c r="J9" s="73">
        <v>1</v>
      </c>
      <c r="K9" s="73">
        <v>1</v>
      </c>
      <c r="L9" s="73">
        <v>2</v>
      </c>
      <c r="M9" s="73">
        <v>1</v>
      </c>
      <c r="N9" s="73">
        <v>2</v>
      </c>
      <c r="O9" s="73">
        <v>0</v>
      </c>
      <c r="P9" s="73" t="s">
        <v>70</v>
      </c>
      <c r="Q9" s="73" t="s">
        <v>70</v>
      </c>
      <c r="R9" s="73">
        <v>0</v>
      </c>
      <c r="S9" s="73">
        <v>10</v>
      </c>
      <c r="T9" s="73">
        <v>3</v>
      </c>
      <c r="U9" s="6">
        <f>S9/$U$1*100</f>
        <v>40</v>
      </c>
      <c r="W9" s="68" t="s">
        <v>15</v>
      </c>
      <c r="X9" s="11">
        <f>COUNTIF(T6:T24,"=4")</f>
        <v>4</v>
      </c>
      <c r="Y9" s="12">
        <f>X9/$W$1*100</f>
        <v>12.121212121212121</v>
      </c>
    </row>
    <row r="10" spans="1:38">
      <c r="A10" s="1">
        <v>5</v>
      </c>
      <c r="B10" s="1" t="s">
        <v>59</v>
      </c>
      <c r="C10" s="2">
        <v>1</v>
      </c>
      <c r="D10" s="2">
        <v>7</v>
      </c>
      <c r="E10" s="73">
        <v>0</v>
      </c>
      <c r="F10" s="73" t="s">
        <v>70</v>
      </c>
      <c r="G10" s="73">
        <v>1</v>
      </c>
      <c r="H10" s="73">
        <v>0</v>
      </c>
      <c r="I10" s="73">
        <v>2</v>
      </c>
      <c r="J10" s="73">
        <v>2</v>
      </c>
      <c r="K10" s="73">
        <v>0</v>
      </c>
      <c r="L10" s="73">
        <v>1</v>
      </c>
      <c r="M10" s="73">
        <v>1</v>
      </c>
      <c r="N10" s="73">
        <v>1</v>
      </c>
      <c r="O10" s="73">
        <v>1</v>
      </c>
      <c r="P10" s="73">
        <v>0</v>
      </c>
      <c r="Q10" s="73">
        <v>1</v>
      </c>
      <c r="R10" s="73">
        <v>0</v>
      </c>
      <c r="S10" s="73">
        <v>10</v>
      </c>
      <c r="T10" s="73">
        <v>3</v>
      </c>
      <c r="U10" s="6">
        <f>S10/$U$1*100</f>
        <v>40</v>
      </c>
      <c r="W10" s="69" t="s">
        <v>16</v>
      </c>
      <c r="X10" s="9">
        <f>COUNTIF(T6:T24,"=5")</f>
        <v>0</v>
      </c>
      <c r="Y10" s="10">
        <f>X10/$W$1*100</f>
        <v>0</v>
      </c>
    </row>
    <row r="11" spans="1:38">
      <c r="A11" s="1">
        <v>6</v>
      </c>
      <c r="B11" s="1" t="s">
        <v>60</v>
      </c>
      <c r="C11" s="2">
        <v>2</v>
      </c>
      <c r="D11" s="2">
        <v>7</v>
      </c>
      <c r="E11" s="73">
        <v>1</v>
      </c>
      <c r="F11" s="73">
        <v>1</v>
      </c>
      <c r="G11" s="73" t="s">
        <v>70</v>
      </c>
      <c r="H11" s="73">
        <v>2</v>
      </c>
      <c r="I11" s="73">
        <v>1</v>
      </c>
      <c r="J11" s="73">
        <v>1</v>
      </c>
      <c r="K11" s="73">
        <v>2</v>
      </c>
      <c r="L11" s="73" t="s">
        <v>70</v>
      </c>
      <c r="M11" s="73">
        <v>1</v>
      </c>
      <c r="N11" s="73" t="s">
        <v>70</v>
      </c>
      <c r="O11" s="73">
        <v>1</v>
      </c>
      <c r="P11" s="73" t="s">
        <v>70</v>
      </c>
      <c r="Q11" s="73" t="s">
        <v>70</v>
      </c>
      <c r="R11" s="73" t="s">
        <v>70</v>
      </c>
      <c r="S11" s="73">
        <v>10</v>
      </c>
      <c r="T11" s="73">
        <v>3</v>
      </c>
      <c r="U11" s="6">
        <f>S11/$U$1*100</f>
        <v>40</v>
      </c>
    </row>
    <row r="12" spans="1:38">
      <c r="A12" s="1">
        <v>7</v>
      </c>
      <c r="B12" s="1" t="s">
        <v>61</v>
      </c>
      <c r="C12" s="2">
        <v>1</v>
      </c>
      <c r="D12" s="2">
        <v>7</v>
      </c>
      <c r="E12" s="73" t="s">
        <v>70</v>
      </c>
      <c r="F12" s="73" t="s">
        <v>70</v>
      </c>
      <c r="G12" s="73">
        <v>1</v>
      </c>
      <c r="H12" s="73">
        <v>2</v>
      </c>
      <c r="I12" s="73">
        <v>1</v>
      </c>
      <c r="J12" s="73">
        <v>2</v>
      </c>
      <c r="K12" s="73">
        <v>0</v>
      </c>
      <c r="L12" s="73">
        <v>2</v>
      </c>
      <c r="M12" s="73">
        <v>1</v>
      </c>
      <c r="N12" s="73">
        <v>1</v>
      </c>
      <c r="O12" s="73">
        <v>1</v>
      </c>
      <c r="P12" s="73">
        <v>2</v>
      </c>
      <c r="Q12" s="73">
        <v>2</v>
      </c>
      <c r="R12" s="73">
        <v>1</v>
      </c>
      <c r="S12" s="73">
        <v>16</v>
      </c>
      <c r="T12" s="73">
        <v>4</v>
      </c>
      <c r="U12" s="6">
        <f>S12/$U$1*100</f>
        <v>64</v>
      </c>
      <c r="W12" s="86" t="s">
        <v>53</v>
      </c>
      <c r="X12" s="86"/>
      <c r="Y12" s="65">
        <f>COUNTIF(U6:U24,100)</f>
        <v>0</v>
      </c>
    </row>
    <row r="13" spans="1:38">
      <c r="A13" s="1">
        <v>8</v>
      </c>
      <c r="B13" s="1" t="s">
        <v>62</v>
      </c>
      <c r="C13" s="2">
        <v>2</v>
      </c>
      <c r="D13" s="2">
        <v>7</v>
      </c>
      <c r="E13" s="73">
        <v>1</v>
      </c>
      <c r="F13" s="73" t="s">
        <v>70</v>
      </c>
      <c r="G13" s="73" t="s">
        <v>70</v>
      </c>
      <c r="H13" s="73">
        <v>2</v>
      </c>
      <c r="I13" s="73">
        <v>1</v>
      </c>
      <c r="J13" s="73">
        <v>1</v>
      </c>
      <c r="K13" s="73">
        <v>2</v>
      </c>
      <c r="L13" s="73" t="s">
        <v>70</v>
      </c>
      <c r="M13" s="73">
        <v>1</v>
      </c>
      <c r="N13" s="73" t="s">
        <v>70</v>
      </c>
      <c r="O13" s="73">
        <v>1</v>
      </c>
      <c r="P13" s="73" t="s">
        <v>70</v>
      </c>
      <c r="Q13" s="73" t="s">
        <v>70</v>
      </c>
      <c r="R13" s="73" t="s">
        <v>70</v>
      </c>
      <c r="S13" s="73">
        <v>9</v>
      </c>
      <c r="T13" s="73">
        <v>3</v>
      </c>
      <c r="U13" s="6">
        <f>S13/$U$1*100</f>
        <v>36</v>
      </c>
      <c r="W13" s="87" t="s">
        <v>17</v>
      </c>
      <c r="X13" s="88"/>
      <c r="Y13" s="7">
        <f>SUM(X8:X10)/$W$1*100</f>
        <v>42.424242424242422</v>
      </c>
    </row>
    <row r="14" spans="1:38">
      <c r="A14" s="1">
        <v>9</v>
      </c>
      <c r="B14" s="1" t="s">
        <v>63</v>
      </c>
      <c r="C14" s="2">
        <v>1</v>
      </c>
      <c r="D14" s="2">
        <v>7</v>
      </c>
      <c r="E14" s="73">
        <v>1</v>
      </c>
      <c r="F14" s="73" t="s">
        <v>70</v>
      </c>
      <c r="G14" s="73" t="s">
        <v>70</v>
      </c>
      <c r="H14" s="73">
        <v>2</v>
      </c>
      <c r="I14" s="73">
        <v>1</v>
      </c>
      <c r="J14" s="73">
        <v>2</v>
      </c>
      <c r="K14" s="73">
        <v>0</v>
      </c>
      <c r="L14" s="73">
        <v>1</v>
      </c>
      <c r="M14" s="73">
        <v>1</v>
      </c>
      <c r="N14" s="73" t="s">
        <v>70</v>
      </c>
      <c r="O14" s="73">
        <v>1</v>
      </c>
      <c r="P14" s="73" t="s">
        <v>70</v>
      </c>
      <c r="Q14" s="73" t="s">
        <v>70</v>
      </c>
      <c r="R14" s="73" t="s">
        <v>70</v>
      </c>
      <c r="S14" s="73">
        <v>9</v>
      </c>
      <c r="T14" s="73">
        <v>3</v>
      </c>
      <c r="U14" s="6">
        <f>S14/$U$1*100</f>
        <v>36</v>
      </c>
      <c r="W14" s="87" t="s">
        <v>31</v>
      </c>
      <c r="X14" s="88"/>
      <c r="Y14" s="7">
        <f>SUM(X9:X10)/$W$1*100</f>
        <v>12.121212121212121</v>
      </c>
    </row>
    <row r="15" spans="1:38">
      <c r="A15" s="1">
        <v>10</v>
      </c>
      <c r="B15" s="1" t="s">
        <v>64</v>
      </c>
      <c r="C15" s="2">
        <v>2</v>
      </c>
      <c r="D15" s="2">
        <v>7</v>
      </c>
      <c r="E15" s="73">
        <v>1</v>
      </c>
      <c r="F15" s="73">
        <v>0</v>
      </c>
      <c r="G15" s="73">
        <v>0</v>
      </c>
      <c r="H15" s="73">
        <v>2</v>
      </c>
      <c r="I15" s="73">
        <v>1</v>
      </c>
      <c r="J15" s="73">
        <v>1</v>
      </c>
      <c r="K15" s="73">
        <v>0</v>
      </c>
      <c r="L15" s="73">
        <v>2</v>
      </c>
      <c r="M15" s="73">
        <v>1</v>
      </c>
      <c r="N15" s="73">
        <v>0</v>
      </c>
      <c r="O15" s="73">
        <v>1</v>
      </c>
      <c r="P15" s="73" t="s">
        <v>70</v>
      </c>
      <c r="Q15" s="73" t="s">
        <v>70</v>
      </c>
      <c r="R15" s="73" t="s">
        <v>70</v>
      </c>
      <c r="S15" s="73">
        <v>9</v>
      </c>
      <c r="T15" s="73">
        <v>3</v>
      </c>
      <c r="U15" s="6">
        <f>S15/$U$1*100</f>
        <v>36</v>
      </c>
      <c r="W15" s="87" t="s">
        <v>28</v>
      </c>
      <c r="X15" s="88"/>
      <c r="Y15" s="7">
        <f>AVERAGE(S6:S24)</f>
        <v>11.5</v>
      </c>
    </row>
    <row r="16" spans="1:38">
      <c r="A16" s="1">
        <v>11</v>
      </c>
      <c r="B16" s="1" t="s">
        <v>65</v>
      </c>
      <c r="C16" s="2">
        <v>1</v>
      </c>
      <c r="D16" s="2">
        <v>7</v>
      </c>
      <c r="E16" s="73">
        <v>1</v>
      </c>
      <c r="F16" s="73">
        <v>1</v>
      </c>
      <c r="G16" s="73">
        <v>1</v>
      </c>
      <c r="H16" s="73">
        <v>1</v>
      </c>
      <c r="I16" s="73">
        <v>1</v>
      </c>
      <c r="J16" s="73">
        <v>1</v>
      </c>
      <c r="K16" s="73">
        <v>0</v>
      </c>
      <c r="L16" s="73" t="s">
        <v>70</v>
      </c>
      <c r="M16" s="73">
        <v>1</v>
      </c>
      <c r="N16" s="73">
        <v>1</v>
      </c>
      <c r="O16" s="73">
        <v>1</v>
      </c>
      <c r="P16" s="73">
        <v>2</v>
      </c>
      <c r="Q16" s="73">
        <v>2</v>
      </c>
      <c r="R16" s="73">
        <v>2</v>
      </c>
      <c r="S16" s="73">
        <v>15</v>
      </c>
      <c r="T16" s="73">
        <v>4</v>
      </c>
      <c r="U16" s="6">
        <f>S16/$U$1*100</f>
        <v>60</v>
      </c>
      <c r="W16" s="87" t="s">
        <v>18</v>
      </c>
      <c r="X16" s="88"/>
      <c r="Y16" s="7">
        <f>AVERAGE(T6:T24)</f>
        <v>3.2857142857142856</v>
      </c>
    </row>
    <row r="17" spans="1:26">
      <c r="A17" s="1">
        <v>12</v>
      </c>
      <c r="B17" s="1" t="s">
        <v>66</v>
      </c>
      <c r="C17" s="2">
        <v>1</v>
      </c>
      <c r="D17" s="2">
        <v>7</v>
      </c>
      <c r="E17" s="73">
        <v>1</v>
      </c>
      <c r="F17" s="73">
        <v>0</v>
      </c>
      <c r="G17" s="73">
        <v>0</v>
      </c>
      <c r="H17" s="73">
        <v>0</v>
      </c>
      <c r="I17" s="73">
        <v>1</v>
      </c>
      <c r="J17" s="73">
        <v>1</v>
      </c>
      <c r="K17" s="73">
        <v>2</v>
      </c>
      <c r="L17" s="73" t="s">
        <v>70</v>
      </c>
      <c r="M17" s="73">
        <v>1</v>
      </c>
      <c r="N17" s="73">
        <v>1</v>
      </c>
      <c r="O17" s="73">
        <v>1</v>
      </c>
      <c r="P17" s="73" t="s">
        <v>70</v>
      </c>
      <c r="Q17" s="73" t="s">
        <v>70</v>
      </c>
      <c r="R17" s="73">
        <v>2</v>
      </c>
      <c r="S17" s="73">
        <v>10</v>
      </c>
      <c r="T17" s="73">
        <v>3</v>
      </c>
      <c r="U17" s="6">
        <f>S17/$U$1*100</f>
        <v>40</v>
      </c>
      <c r="W17" s="87" t="s">
        <v>54</v>
      </c>
      <c r="X17" s="88"/>
      <c r="Y17" s="7">
        <f>AVERAGE(U6:U24)</f>
        <v>33.89473684210526</v>
      </c>
    </row>
    <row r="18" spans="1:26">
      <c r="A18" s="1">
        <v>13</v>
      </c>
      <c r="B18" s="1" t="s">
        <v>67</v>
      </c>
      <c r="C18" s="2">
        <v>2</v>
      </c>
      <c r="D18" s="2">
        <v>7</v>
      </c>
      <c r="E18" s="73">
        <v>0</v>
      </c>
      <c r="F18" s="73">
        <v>1</v>
      </c>
      <c r="G18" s="73" t="s">
        <v>70</v>
      </c>
      <c r="H18" s="73">
        <v>2</v>
      </c>
      <c r="I18" s="73">
        <v>1</v>
      </c>
      <c r="J18" s="73">
        <v>1</v>
      </c>
      <c r="K18" s="73">
        <v>1</v>
      </c>
      <c r="L18" s="73">
        <v>2</v>
      </c>
      <c r="M18" s="73">
        <v>1</v>
      </c>
      <c r="N18" s="73">
        <v>2</v>
      </c>
      <c r="O18" s="73">
        <v>1</v>
      </c>
      <c r="P18" s="73" t="s">
        <v>70</v>
      </c>
      <c r="Q18" s="73">
        <v>2</v>
      </c>
      <c r="R18" s="73">
        <v>2</v>
      </c>
      <c r="S18" s="73">
        <v>16</v>
      </c>
      <c r="T18" s="73">
        <v>4</v>
      </c>
      <c r="U18" s="6">
        <f>S18/$U$1*100</f>
        <v>64</v>
      </c>
    </row>
    <row r="19" spans="1:26">
      <c r="A19" s="1">
        <v>14</v>
      </c>
      <c r="B19" s="1" t="s">
        <v>68</v>
      </c>
      <c r="C19" s="2">
        <v>2</v>
      </c>
      <c r="D19" s="2">
        <v>7</v>
      </c>
      <c r="E19" s="73">
        <v>0</v>
      </c>
      <c r="F19" s="73" t="s">
        <v>70</v>
      </c>
      <c r="G19" s="73">
        <v>1</v>
      </c>
      <c r="H19" s="73">
        <v>1</v>
      </c>
      <c r="I19" s="73">
        <v>2</v>
      </c>
      <c r="J19" s="73">
        <v>1</v>
      </c>
      <c r="K19" s="73">
        <v>1</v>
      </c>
      <c r="L19" s="73">
        <v>2</v>
      </c>
      <c r="M19" s="73">
        <v>1</v>
      </c>
      <c r="N19" s="73">
        <v>0</v>
      </c>
      <c r="O19" s="73">
        <v>0</v>
      </c>
      <c r="P19" s="73">
        <v>2</v>
      </c>
      <c r="Q19" s="73">
        <v>1</v>
      </c>
      <c r="R19" s="73">
        <v>0</v>
      </c>
      <c r="S19" s="73">
        <v>12</v>
      </c>
      <c r="T19" s="73">
        <v>3</v>
      </c>
      <c r="U19" s="6">
        <f>S19/$U$1*100</f>
        <v>48</v>
      </c>
      <c r="W19" s="83" t="s">
        <v>52</v>
      </c>
      <c r="X19" s="84"/>
      <c r="Y19" s="64" t="s">
        <v>51</v>
      </c>
      <c r="Z19" s="64" t="s">
        <v>50</v>
      </c>
    </row>
    <row r="20" spans="1:26">
      <c r="A20" s="1">
        <v>15</v>
      </c>
      <c r="B20" s="1"/>
      <c r="C20" s="2"/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8"/>
      <c r="T20" s="2"/>
      <c r="U20" s="6">
        <f>S20/$U$1*100</f>
        <v>0</v>
      </c>
      <c r="W20" s="91" t="s">
        <v>45</v>
      </c>
      <c r="X20" s="93"/>
      <c r="Y20" s="70">
        <f>COUNTIF(U6:U24,"&gt;=85")</f>
        <v>0</v>
      </c>
      <c r="Z20" s="70">
        <f>Y20/W1*100</f>
        <v>0</v>
      </c>
    </row>
    <row r="21" spans="1:26">
      <c r="A21" s="1">
        <v>16</v>
      </c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8"/>
      <c r="T21" s="2"/>
      <c r="U21" s="6">
        <f>S21/$U$1*100</f>
        <v>0</v>
      </c>
      <c r="W21" s="91" t="s">
        <v>46</v>
      </c>
      <c r="X21" s="92"/>
      <c r="Y21" s="70">
        <f>COUNTIF(U6:U24,"&gt;=75")-Y20</f>
        <v>0</v>
      </c>
      <c r="Z21" s="70">
        <f>Y21/W1*100</f>
        <v>0</v>
      </c>
    </row>
    <row r="22" spans="1:26">
      <c r="A22" s="1">
        <v>17</v>
      </c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8"/>
      <c r="T22" s="2"/>
      <c r="U22" s="6">
        <f>S22/$U$1*100</f>
        <v>0</v>
      </c>
      <c r="W22" s="91" t="s">
        <v>47</v>
      </c>
      <c r="X22" s="93"/>
      <c r="Y22" s="70">
        <f>COUNTIF(U6:U24,"&gt;=65")-Y21-Y20</f>
        <v>0</v>
      </c>
      <c r="Z22" s="70">
        <f>Y22/W1*100</f>
        <v>0</v>
      </c>
    </row>
    <row r="23" spans="1:26">
      <c r="A23" s="1">
        <v>18</v>
      </c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8"/>
      <c r="T23" s="2"/>
      <c r="U23" s="6">
        <f>S23/$U$1*100</f>
        <v>0</v>
      </c>
      <c r="W23" s="91" t="s">
        <v>48</v>
      </c>
      <c r="X23" s="93"/>
      <c r="Y23" s="70">
        <f>COUNTIF(U6:U24,"&gt;=50")-Y22-Y21-Y20</f>
        <v>4</v>
      </c>
      <c r="Z23" s="70">
        <f>Y23/W1*100</f>
        <v>12.121212121212121</v>
      </c>
    </row>
    <row r="24" spans="1:26">
      <c r="A24" s="1">
        <v>19</v>
      </c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8"/>
      <c r="T24" s="2"/>
      <c r="U24" s="6">
        <f>S24/$U$1*100</f>
        <v>0</v>
      </c>
      <c r="W24" s="91" t="s">
        <v>49</v>
      </c>
      <c r="X24" s="93"/>
      <c r="Y24" s="70">
        <f>COUNTIF(U6:U24,"&lt;50")</f>
        <v>15</v>
      </c>
      <c r="Z24" s="70">
        <f>Y24/W1*100</f>
        <v>45.454545454545453</v>
      </c>
    </row>
    <row r="25" spans="1:26">
      <c r="A25" s="1"/>
      <c r="B25" s="1"/>
      <c r="C25" s="2"/>
      <c r="D25" s="2"/>
      <c r="E25" s="7">
        <f>AVERAGE(E6:E24)/E1*100</f>
        <v>75</v>
      </c>
      <c r="F25" s="7">
        <f>AVERAGE(F6:F24)/F1*100</f>
        <v>30</v>
      </c>
      <c r="G25" s="7">
        <f>AVERAGE(G6:G24)/G1*100</f>
        <v>57.142857142857139</v>
      </c>
      <c r="H25" s="7">
        <f>AVERAGE(H6:H24)/H1*100</f>
        <v>78.571428571428569</v>
      </c>
      <c r="I25" s="7">
        <f>AVERAGE(I6:I24)/I1*100</f>
        <v>57.142857142857139</v>
      </c>
      <c r="J25" s="7">
        <f>AVERAGE(J6:J24)/J1*100</f>
        <v>67.857142857142861</v>
      </c>
      <c r="K25" s="7">
        <f>AVERAGE(K6:K24)/K1*100</f>
        <v>42.857142857142854</v>
      </c>
      <c r="L25" s="7">
        <f>AVERAGE(L6:L24)/L1*100</f>
        <v>77.777777777777786</v>
      </c>
      <c r="M25" s="7">
        <f>AVERAGE(M6:M24)/M1*100</f>
        <v>100</v>
      </c>
      <c r="N25" s="7">
        <f>AVERAGE(N6:N24)/N1*100</f>
        <v>50</v>
      </c>
      <c r="O25" s="7">
        <f>AVERAGE(O6:O24)/O1*100</f>
        <v>85.714285714285708</v>
      </c>
      <c r="P25" s="7">
        <f>AVERAGE(P6:P24)/P1*100</f>
        <v>50</v>
      </c>
      <c r="Q25" s="7">
        <f>AVERAGE(Q6:Q24)/Q1*100</f>
        <v>166.66666666666669</v>
      </c>
      <c r="R25" s="7">
        <f>AVERAGE(R6:R24)/R1*100</f>
        <v>61.111111111111114</v>
      </c>
      <c r="S25" s="35">
        <f>AVERAGE(S6:S24)</f>
        <v>11.5</v>
      </c>
      <c r="T25" s="35">
        <f>AVERAGE(T6:T24)</f>
        <v>3.2857142857142856</v>
      </c>
      <c r="U25" s="35">
        <f>AVERAGE(U6:U24)</f>
        <v>33.89473684210526</v>
      </c>
      <c r="W25" s="27"/>
      <c r="X25" s="27"/>
      <c r="Y25" s="27"/>
    </row>
    <row r="26" spans="1:26" s="27" customFormat="1">
      <c r="C26" s="36"/>
      <c r="D26" s="36"/>
      <c r="S26" s="37"/>
      <c r="T26" s="36"/>
      <c r="W26"/>
      <c r="X26"/>
      <c r="Y26"/>
    </row>
    <row r="27" spans="1:26" ht="322.5" customHeight="1">
      <c r="E27" s="71" t="str">
        <f>'2'!B3</f>
        <v>1.1. Классификация организмов. Принципы классификации. Одноклеточные и многоклеточные организмы. Умения определять понятия, создавать обобщения, устанавливать аналогии, классифицировать, самостоятельно выбирать основания и критерии для классификации</v>
      </c>
      <c r="F27" s="71" t="str">
        <f>'2'!B4</f>
        <v>1.2. Классификация организмов. Принципы классификации. Одноклеточные и многоклеточные организмы. Умения определять понятия, создавать обобщения, устанавливать аналогии, классифицировать, самостоятельно выбирать основания и критерии для классификации</v>
      </c>
      <c r="G27" s="71" t="str">
        <f>'2'!B5</f>
        <v>2. Многообразие цветковых растений и их значение в природе и жизни человека. Роль бактерий в природе, жизни человека. Роль грибов в природе, жизни человека.  Формирование основ экологической грамотности: способности оценивать последствия деятельности человека в природе; способности выбирать целевые и смысловые установки в своих действиях и поступках по отношению к живой природе, здоровью своему и окружающих; осознания необходимости действий по сохранению биоразнообразия</v>
      </c>
      <c r="H27" s="71" t="str">
        <f>'2'!B6</f>
        <v>3. Классификация организмов. Принципы классификации.  Умения определять понятия, создавать обобщения, устанавливать аналогии, классифицировать, самостоятельно выбирать основания и критерии для классификации</v>
      </c>
      <c r="I27" s="71" t="str">
        <f>'2'!B7</f>
        <v>4. Царство Растения. Царство Бактерии. Царство Грибы. Умения определять понятия, создавать обобщения, устанавливать аналогии, классифицировать, самостоятельно выбирать основания и критерии для классификации. Смысловое чтение</v>
      </c>
      <c r="J27" s="71" t="str">
        <f>'2'!B8</f>
        <v>5. Царство Растения. Царство Бактерии. Царство Грибы. Смысловое чтение</v>
      </c>
      <c r="K27" s="71" t="str">
        <f>'2'!B9</f>
        <v>6.1. Царство Растения. Царство Грибы.  Умения устанавливать причинно-следственные связи, строить логическое рассуждение, умозаключение (индуктивное, дедуктивное и по аналогии) и делать выводы. Формирование первоначальных систематизированных представлений о биологических объектах, процессах, явлениях, закономерностях</v>
      </c>
      <c r="L27" s="71" t="str">
        <f>'2'!B10</f>
        <v>6.2. Царство Растения. Царство Грибы. Умения устанавливать причинно-следственные связи, строить логическое рассуждение, умозаключение (индуктивное, дедуктивное и по аналогии) и делать выводы. Формирование первоначальных систематизированных представлений о биологических объектах, процессах, явлениях, закономерностях</v>
      </c>
      <c r="M27" s="71" t="str">
        <f>'2'!B11</f>
        <v>7.1. Царство Растения. Умения создавать, применять и преобразовывать знаки и символы, модели и схемы для решения учебных и познавательных задач</v>
      </c>
      <c r="N27" s="71" t="str">
        <f>'2'!B12</f>
        <v>7.2. Царство Растения. Умения создавать, применять и преобразовывать знаки и символы, модели и схемы для решения учебных и познавательных задач</v>
      </c>
      <c r="O27" s="71" t="str">
        <f>'2'!B13</f>
        <v>8. Царство Растения. Царство Бактерии. Царство Грибы. Умения устанавливать причинно-следственные связи, строить логическое рассуждение, умозаключение (индуктивное, дедуктивное и по аналогии) и делать выводы. Формирование системы научных знаний о живой природе, закономерностях ее развития, об исторически быстром сокращении биологического разнообразия в биосфере</v>
      </c>
      <c r="P27" s="71" t="str">
        <f>'2'!B14</f>
        <v>9. Царство Растения. Царство Бактерии. Царство Грибы. Умения определять понятия, создавать обобщения, устанавливать аналогии, классифицировать, самостоятельно выбирать основания и критерии для классификации</v>
      </c>
      <c r="Q27" s="71" t="str">
        <f>'2'!B15</f>
        <v>10.1. Царство Растения. Формирование системы научных знаний о живой природе, закономерностях ее развития, об исторически быстром сокращении биологического разнообразия в биосфере в результате деятельности человека для развития современных естественнонаучных представлений о картине мира</v>
      </c>
      <c r="R27" s="71" t="str">
        <f>'2'!B16</f>
        <v>10.2. Царство Растения. Формирование системы научных знаний о живой природе, закономерностях ее развития, об исторически быстром сокращении биологического разнообразия в биосфере в результате деятельности человека для развития современных естественнонаучных представлений о картине мира</v>
      </c>
    </row>
    <row r="34" spans="3:4">
      <c r="C34"/>
      <c r="D34"/>
    </row>
    <row r="35" spans="3:4">
      <c r="C35"/>
      <c r="D35"/>
    </row>
    <row r="36" spans="3:4">
      <c r="C36"/>
      <c r="D36"/>
    </row>
    <row r="37" spans="3:4">
      <c r="C37"/>
      <c r="D37"/>
    </row>
    <row r="39" spans="3:4">
      <c r="C39"/>
      <c r="D39"/>
    </row>
    <row r="40" spans="3:4">
      <c r="C40"/>
      <c r="D40"/>
    </row>
    <row r="42" spans="3:4">
      <c r="C42"/>
      <c r="D42"/>
    </row>
    <row r="43" spans="3:4">
      <c r="C43"/>
      <c r="D43"/>
    </row>
    <row r="44" spans="3:4">
      <c r="C44"/>
      <c r="D44"/>
    </row>
  </sheetData>
  <mergeCells count="25">
    <mergeCell ref="W19:X19"/>
    <mergeCell ref="W20:X20"/>
    <mergeCell ref="W22:X22"/>
    <mergeCell ref="W23:X23"/>
    <mergeCell ref="W24:X24"/>
    <mergeCell ref="W21:X21"/>
    <mergeCell ref="W12:X12"/>
    <mergeCell ref="AK1:AL1"/>
    <mergeCell ref="AK2:AL2"/>
    <mergeCell ref="AK3:AL3"/>
    <mergeCell ref="AK4:AL4"/>
    <mergeCell ref="AK5:AL5"/>
    <mergeCell ref="W13:X13"/>
    <mergeCell ref="W14:X14"/>
    <mergeCell ref="W15:X15"/>
    <mergeCell ref="W16:X16"/>
    <mergeCell ref="W17:X17"/>
    <mergeCell ref="T3:T5"/>
    <mergeCell ref="U3:U5"/>
    <mergeCell ref="A3:A5"/>
    <mergeCell ref="B3:B5"/>
    <mergeCell ref="C3:C5"/>
    <mergeCell ref="D3:D5"/>
    <mergeCell ref="E3:R3"/>
    <mergeCell ref="S3:S5"/>
  </mergeCells>
  <conditionalFormatting sqref="T6:T24">
    <cfRule type="cellIs" dxfId="5" priority="7" operator="equal">
      <formula>3</formula>
    </cfRule>
    <cfRule type="cellIs" dxfId="4" priority="8" operator="equal">
      <formula>4</formula>
    </cfRule>
    <cfRule type="cellIs" dxfId="3" priority="9" operator="equal">
      <formula>2</formula>
    </cfRule>
    <cfRule type="cellIs" dxfId="2" priority="10" operator="equal">
      <formula>5</formula>
    </cfRule>
  </conditionalFormatting>
  <conditionalFormatting sqref="E25:R25">
    <cfRule type="cellIs" dxfId="1" priority="5" operator="lessThan">
      <formula>50</formula>
    </cfRule>
    <cfRule type="cellIs" dxfId="0" priority="6" operator="lessThan">
      <formula>50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"/>
  <sheetViews>
    <sheetView workbookViewId="0">
      <selection activeCell="E15" sqref="E15"/>
    </sheetView>
  </sheetViews>
  <sheetFormatPr defaultRowHeight="15"/>
  <cols>
    <col min="2" max="2" width="24" customWidth="1"/>
    <col min="3" max="7" width="9.28515625" bestFit="1" customWidth="1"/>
    <col min="8" max="8" width="11.5703125" bestFit="1" customWidth="1"/>
    <col min="9" max="9" width="10.42578125" bestFit="1" customWidth="1"/>
    <col min="10" max="10" width="9.28515625" bestFit="1" customWidth="1"/>
    <col min="11" max="11" width="9.28515625" customWidth="1"/>
    <col min="12" max="12" width="11.5703125" bestFit="1" customWidth="1"/>
  </cols>
  <sheetData>
    <row r="1" spans="1:13" s="17" customFormat="1" ht="21" customHeight="1">
      <c r="A1" s="94" t="s">
        <v>2</v>
      </c>
      <c r="B1" s="96" t="s">
        <v>19</v>
      </c>
      <c r="C1" s="98" t="s">
        <v>20</v>
      </c>
      <c r="D1" s="100" t="s">
        <v>42</v>
      </c>
      <c r="E1" s="101"/>
      <c r="F1" s="101"/>
      <c r="G1" s="101"/>
      <c r="H1" s="101"/>
      <c r="I1" s="101"/>
      <c r="J1" s="101"/>
      <c r="K1" s="101"/>
      <c r="L1" s="102"/>
      <c r="M1" s="16"/>
    </row>
    <row r="2" spans="1:13" s="17" customFormat="1" ht="106.5" customHeight="1">
      <c r="A2" s="95"/>
      <c r="B2" s="97"/>
      <c r="C2" s="99"/>
      <c r="D2" s="53" t="s">
        <v>21</v>
      </c>
      <c r="E2" s="53" t="s">
        <v>22</v>
      </c>
      <c r="F2" s="53" t="s">
        <v>23</v>
      </c>
      <c r="G2" s="53" t="s">
        <v>24</v>
      </c>
      <c r="H2" s="54" t="s">
        <v>29</v>
      </c>
      <c r="I2" s="54" t="s">
        <v>30</v>
      </c>
      <c r="J2" s="59" t="s">
        <v>26</v>
      </c>
      <c r="K2" s="59" t="s">
        <v>25</v>
      </c>
      <c r="L2" s="59" t="s">
        <v>32</v>
      </c>
      <c r="M2" s="18"/>
    </row>
    <row r="3" spans="1:13" s="17" customFormat="1" ht="12.75">
      <c r="A3" s="19" t="s">
        <v>85</v>
      </c>
      <c r="B3" s="20"/>
      <c r="C3" s="21">
        <v>14</v>
      </c>
      <c r="D3" s="55">
        <f>'7Б'!X10</f>
        <v>0</v>
      </c>
      <c r="E3" s="55">
        <f>'7Б'!X9</f>
        <v>4</v>
      </c>
      <c r="F3" s="55">
        <f>'7Б'!X8</f>
        <v>10</v>
      </c>
      <c r="G3" s="55">
        <f>'7Б'!X7</f>
        <v>0</v>
      </c>
      <c r="H3" s="56">
        <f>'7Б'!Y13</f>
        <v>42.424242424242422</v>
      </c>
      <c r="I3" s="56">
        <f>'7Б'!Y14</f>
        <v>12.121212121212121</v>
      </c>
      <c r="J3" s="60">
        <f>'7Б'!Y15</f>
        <v>11.5</v>
      </c>
      <c r="K3" s="60">
        <f>'7Б'!Y16</f>
        <v>3.2857142857142856</v>
      </c>
      <c r="L3" s="60">
        <f>'7Б'!Y17</f>
        <v>33.89473684210526</v>
      </c>
      <c r="M3" s="22"/>
    </row>
    <row r="4" spans="1:13" s="17" customFormat="1" ht="12.75">
      <c r="A4" s="24" t="s">
        <v>55</v>
      </c>
      <c r="B4" s="25" t="s">
        <v>27</v>
      </c>
      <c r="C4" s="23">
        <f>SUM(C3:C3)</f>
        <v>14</v>
      </c>
      <c r="D4" s="57">
        <f>SUM(D3:D3)</f>
        <v>0</v>
      </c>
      <c r="E4" s="57">
        <f>SUM(E3:E3)</f>
        <v>4</v>
      </c>
      <c r="F4" s="57">
        <f>SUM(F3:F3)</f>
        <v>10</v>
      </c>
      <c r="G4" s="57">
        <f>SUM(G3:G3)</f>
        <v>0</v>
      </c>
      <c r="H4" s="58">
        <f>'1'!W35</f>
        <v>10.606060606060606</v>
      </c>
      <c r="I4" s="58">
        <f>'1'!W36</f>
        <v>3.0303030303030303</v>
      </c>
      <c r="J4" s="61">
        <f>'1'!W37</f>
        <v>11.5</v>
      </c>
      <c r="K4" s="61">
        <f>'1'!W38</f>
        <v>3.2857142857142856</v>
      </c>
      <c r="L4" s="61">
        <f>'1'!W39</f>
        <v>46</v>
      </c>
      <c r="M4" s="22"/>
    </row>
  </sheetData>
  <mergeCells count="4">
    <mergeCell ref="A1:A2"/>
    <mergeCell ref="B1:B2"/>
    <mergeCell ref="C1:C2"/>
    <mergeCell ref="D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1</vt:lpstr>
      <vt:lpstr>2</vt:lpstr>
      <vt:lpstr>7Б</vt:lpstr>
      <vt:lpstr>показатели</vt:lpstr>
      <vt:lpstr>уровни</vt:lpstr>
      <vt:lpstr>отметки</vt:lpstr>
      <vt:lpstr>качество</vt:lpstr>
      <vt:lpstr>процент вып-я</vt:lpstr>
      <vt:lpstr>задания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Николаева</dc:creator>
  <cp:lastModifiedBy>Пользователь</cp:lastModifiedBy>
  <dcterms:created xsi:type="dcterms:W3CDTF">2016-10-24T20:28:15Z</dcterms:created>
  <dcterms:modified xsi:type="dcterms:W3CDTF">2023-09-20T09:40:08Z</dcterms:modified>
</cp:coreProperties>
</file>