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16605" windowHeight="7995" tabRatio="608" activeTab="8"/>
  </bookViews>
  <sheets>
    <sheet name="1" sheetId="4" r:id="rId1"/>
    <sheet name="2" sheetId="5" r:id="rId2"/>
    <sheet name="уровни" sheetId="13" r:id="rId3"/>
    <sheet name="6А" sheetId="11" r:id="rId4"/>
    <sheet name="показатели" sheetId="6" r:id="rId5"/>
    <sheet name="отметки" sheetId="14" r:id="rId6"/>
    <sheet name="качество" sheetId="15" r:id="rId7"/>
    <sheet name="процент вып-я" sheetId="16" r:id="rId8"/>
    <sheet name="задания" sheetId="17" r:id="rId9"/>
  </sheets>
  <definedNames>
    <definedName name="_xlnm._FilterDatabase" localSheetId="0" hidden="1">'1'!$E$3:$AC$31</definedName>
    <definedName name="_xlnm.Print_Area" localSheetId="0">'1'!$A$2:$AC$49</definedName>
  </definedNames>
  <calcPr calcId="124519"/>
</workbook>
</file>

<file path=xl/calcChain.xml><?xml version="1.0" encoding="utf-8"?>
<calcChain xmlns="http://schemas.openxmlformats.org/spreadsheetml/2006/main">
  <c r="Y31" i="4"/>
  <c r="Y34"/>
  <c r="Y36"/>
  <c r="Y37"/>
  <c r="Z31"/>
  <c r="Z34"/>
  <c r="Z36"/>
  <c r="Z37"/>
  <c r="Y35" l="1"/>
  <c r="Z35"/>
  <c r="F1" i="11"/>
  <c r="G1"/>
  <c r="H1"/>
  <c r="I1"/>
  <c r="J1"/>
  <c r="K1"/>
  <c r="L1"/>
  <c r="M1"/>
  <c r="N1"/>
  <c r="O1"/>
  <c r="P1"/>
  <c r="AN2" s="1"/>
  <c r="H14" i="5" s="1"/>
  <c r="Q1" i="11"/>
  <c r="AO2" s="1"/>
  <c r="H15" i="5" s="1"/>
  <c r="R1" i="11"/>
  <c r="AP2" s="1"/>
  <c r="H16" i="5" s="1"/>
  <c r="S1" i="11"/>
  <c r="S31" s="1"/>
  <c r="T1"/>
  <c r="AR2" s="1"/>
  <c r="H18" i="5" s="1"/>
  <c r="U1" i="11"/>
  <c r="AS2" s="1"/>
  <c r="H19" i="5" s="1"/>
  <c r="V1" i="11"/>
  <c r="V31" s="1"/>
  <c r="W1"/>
  <c r="AU2" s="1"/>
  <c r="H21" i="5" s="1"/>
  <c r="X1" i="11"/>
  <c r="AV2" s="1"/>
  <c r="H22" i="5" s="1"/>
  <c r="E1" i="11"/>
  <c r="AN4"/>
  <c r="AO4"/>
  <c r="AP4"/>
  <c r="AQ4"/>
  <c r="AR4"/>
  <c r="AS4"/>
  <c r="AT4"/>
  <c r="AU4"/>
  <c r="AV4"/>
  <c r="AN5"/>
  <c r="AO5"/>
  <c r="AP5"/>
  <c r="AQ5"/>
  <c r="AR5"/>
  <c r="AS5"/>
  <c r="AT5"/>
  <c r="AU5"/>
  <c r="AV5"/>
  <c r="AD7"/>
  <c r="X33"/>
  <c r="W33"/>
  <c r="V33"/>
  <c r="U33"/>
  <c r="T33"/>
  <c r="S33"/>
  <c r="R33"/>
  <c r="Q33"/>
  <c r="AB40" i="4"/>
  <c r="AC40" s="1"/>
  <c r="Q31"/>
  <c r="R31"/>
  <c r="S31"/>
  <c r="T31"/>
  <c r="U31"/>
  <c r="V31"/>
  <c r="W31"/>
  <c r="X31"/>
  <c r="Q34"/>
  <c r="I15" i="5" s="1"/>
  <c r="G15" s="1"/>
  <c r="R34" i="4"/>
  <c r="I16" i="5" s="1"/>
  <c r="G16" s="1"/>
  <c r="S34" i="4"/>
  <c r="I17" i="5" s="1"/>
  <c r="G17" s="1"/>
  <c r="T34" i="4"/>
  <c r="I18" i="5" s="1"/>
  <c r="G18" s="1"/>
  <c r="U34" i="4"/>
  <c r="I19" i="5" s="1"/>
  <c r="G19" s="1"/>
  <c r="V34" i="4"/>
  <c r="I20" i="5" s="1"/>
  <c r="G20" s="1"/>
  <c r="W34" i="4"/>
  <c r="I21" i="5" s="1"/>
  <c r="G21" s="1"/>
  <c r="X34" i="4"/>
  <c r="I22" i="5" s="1"/>
  <c r="G22" s="1"/>
  <c r="Q36" i="4"/>
  <c r="R36"/>
  <c r="S36"/>
  <c r="T36"/>
  <c r="U36"/>
  <c r="V36"/>
  <c r="W36"/>
  <c r="X36"/>
  <c r="Q37"/>
  <c r="R37"/>
  <c r="S37"/>
  <c r="T37"/>
  <c r="U37"/>
  <c r="V37"/>
  <c r="W37"/>
  <c r="X37"/>
  <c r="AT2" i="11" l="1"/>
  <c r="H20" i="5" s="1"/>
  <c r="R31" i="11"/>
  <c r="W31"/>
  <c r="AQ2"/>
  <c r="H17" i="5" s="1"/>
  <c r="AC6" i="4"/>
  <c r="U31" i="11"/>
  <c r="Q31"/>
  <c r="X31"/>
  <c r="T31"/>
  <c r="AP3"/>
  <c r="AU3"/>
  <c r="AS3"/>
  <c r="AO3"/>
  <c r="AV3"/>
  <c r="AR3"/>
  <c r="AN3"/>
  <c r="U35" i="4"/>
  <c r="Q35"/>
  <c r="V35"/>
  <c r="R35"/>
  <c r="W35"/>
  <c r="S35"/>
  <c r="X35"/>
  <c r="T35"/>
  <c r="P33" i="11"/>
  <c r="O33"/>
  <c r="N33"/>
  <c r="M33"/>
  <c r="L33"/>
  <c r="K33"/>
  <c r="J33"/>
  <c r="I33"/>
  <c r="H33"/>
  <c r="G33"/>
  <c r="F33"/>
  <c r="E33"/>
  <c r="AT3" l="1"/>
  <c r="AQ3"/>
  <c r="F34" i="4"/>
  <c r="I4" i="5" s="1"/>
  <c r="G4" s="1"/>
  <c r="G34" i="4"/>
  <c r="I5" i="5" s="1"/>
  <c r="G5" s="1"/>
  <c r="H34" i="4"/>
  <c r="I6" i="5" s="1"/>
  <c r="G6" s="1"/>
  <c r="I34" i="4"/>
  <c r="I7" i="5" s="1"/>
  <c r="G7" s="1"/>
  <c r="J34" i="4"/>
  <c r="I8" i="5" s="1"/>
  <c r="G8" s="1"/>
  <c r="K34" i="4"/>
  <c r="I9" i="5" s="1"/>
  <c r="G9" s="1"/>
  <c r="L34" i="4"/>
  <c r="I10" i="5" s="1"/>
  <c r="G10" s="1"/>
  <c r="M34" i="4"/>
  <c r="I11" i="5" s="1"/>
  <c r="G11" s="1"/>
  <c r="N34" i="4"/>
  <c r="I12" i="5" s="1"/>
  <c r="G12" s="1"/>
  <c r="O34" i="4"/>
  <c r="I13" i="5" s="1"/>
  <c r="G13" s="1"/>
  <c r="P34" i="4"/>
  <c r="I14" i="5" s="1"/>
  <c r="G14" s="1"/>
  <c r="E34" i="4"/>
  <c r="I3" i="5" s="1"/>
  <c r="G3" s="1"/>
  <c r="AE16" i="11"/>
  <c r="K3" i="6" s="1"/>
  <c r="AE15" i="11"/>
  <c r="J3" i="6" s="1"/>
  <c r="AD10" i="11"/>
  <c r="AE10" s="1"/>
  <c r="AD9"/>
  <c r="AD8"/>
  <c r="F3" i="6" s="1"/>
  <c r="AE7" i="11"/>
  <c r="AM5"/>
  <c r="AL5"/>
  <c r="AK5"/>
  <c r="AJ5"/>
  <c r="AI5"/>
  <c r="AH5"/>
  <c r="AG5"/>
  <c r="AF5"/>
  <c r="AE5"/>
  <c r="AD5"/>
  <c r="AC5"/>
  <c r="AM4"/>
  <c r="AL4"/>
  <c r="AK4"/>
  <c r="AJ4"/>
  <c r="AI4"/>
  <c r="AH4"/>
  <c r="AG4"/>
  <c r="AF4"/>
  <c r="AE4"/>
  <c r="AD4"/>
  <c r="AC4"/>
  <c r="AM2"/>
  <c r="H13" i="5" s="1"/>
  <c r="AL2" i="11"/>
  <c r="H12" i="5" s="1"/>
  <c r="AK2" i="11"/>
  <c r="H11" i="5" s="1"/>
  <c r="AJ2" i="11"/>
  <c r="H10" i="5" s="1"/>
  <c r="AI2" i="11"/>
  <c r="H9" i="5" s="1"/>
  <c r="AH2" i="11"/>
  <c r="H8" i="5" s="1"/>
  <c r="AG2" i="11"/>
  <c r="H7" i="5" s="1"/>
  <c r="AF2" i="11"/>
  <c r="H6" i="5" s="1"/>
  <c r="AE2" i="11"/>
  <c r="H5" i="5" s="1"/>
  <c r="AD2" i="11"/>
  <c r="H4" i="5" s="1"/>
  <c r="AC2" i="11"/>
  <c r="H3" i="5" s="1"/>
  <c r="Z31" i="11"/>
  <c r="Y31"/>
  <c r="P31"/>
  <c r="O31"/>
  <c r="N31"/>
  <c r="M31"/>
  <c r="L31"/>
  <c r="K31"/>
  <c r="J31"/>
  <c r="I31"/>
  <c r="H31"/>
  <c r="G31"/>
  <c r="F31"/>
  <c r="E31"/>
  <c r="AA6"/>
  <c r="F36" i="4"/>
  <c r="G36"/>
  <c r="H36"/>
  <c r="I36"/>
  <c r="J36"/>
  <c r="K36"/>
  <c r="L36"/>
  <c r="M36"/>
  <c r="N36"/>
  <c r="O36"/>
  <c r="P36"/>
  <c r="E36"/>
  <c r="AB31"/>
  <c r="AA31"/>
  <c r="AA29" i="11" l="1"/>
  <c r="AA8"/>
  <c r="AA12"/>
  <c r="AA20"/>
  <c r="AA24"/>
  <c r="AA30"/>
  <c r="AA9"/>
  <c r="AA13"/>
  <c r="AA17"/>
  <c r="AA21"/>
  <c r="AA25"/>
  <c r="AA10"/>
  <c r="AA14"/>
  <c r="AA18"/>
  <c r="AA22"/>
  <c r="AA26"/>
  <c r="AA28"/>
  <c r="AA7"/>
  <c r="AA11"/>
  <c r="AA15"/>
  <c r="AA19"/>
  <c r="AA23"/>
  <c r="AA27"/>
  <c r="AA16"/>
  <c r="AE3"/>
  <c r="AI3"/>
  <c r="AM3"/>
  <c r="AF3"/>
  <c r="AJ3"/>
  <c r="AC3"/>
  <c r="AG3"/>
  <c r="AK3"/>
  <c r="AE14"/>
  <c r="I3" i="6" s="1"/>
  <c r="AD3" i="11"/>
  <c r="AH3"/>
  <c r="AL3"/>
  <c r="AE13"/>
  <c r="D3" i="6"/>
  <c r="E3"/>
  <c r="G3"/>
  <c r="AE8" i="11"/>
  <c r="AE9"/>
  <c r="AC49" i="4"/>
  <c r="K4" i="6" s="1"/>
  <c r="AC48" i="4"/>
  <c r="J4" i="6" s="1"/>
  <c r="AB43" i="4"/>
  <c r="AC43" s="1"/>
  <c r="AB42"/>
  <c r="AB41"/>
  <c r="AC41" s="1"/>
  <c r="H3" i="6" l="1"/>
  <c r="AE20" i="11"/>
  <c r="AE24"/>
  <c r="AF24" s="1"/>
  <c r="AE12"/>
  <c r="AE17"/>
  <c r="L3" i="6" s="1"/>
  <c r="AA31" i="11"/>
  <c r="AC47" i="4"/>
  <c r="I4" i="6" s="1"/>
  <c r="C4"/>
  <c r="AC42" i="4"/>
  <c r="AC46"/>
  <c r="H4" i="6" s="1"/>
  <c r="G4"/>
  <c r="F4"/>
  <c r="D4"/>
  <c r="E4"/>
  <c r="AE21" i="11" l="1"/>
  <c r="AF20"/>
  <c r="F37" i="4"/>
  <c r="G37"/>
  <c r="H37"/>
  <c r="I37"/>
  <c r="J37"/>
  <c r="K37"/>
  <c r="L37"/>
  <c r="M37"/>
  <c r="N37"/>
  <c r="O37"/>
  <c r="P37"/>
  <c r="E37"/>
  <c r="F31"/>
  <c r="G31"/>
  <c r="H31"/>
  <c r="I31"/>
  <c r="J31"/>
  <c r="K31"/>
  <c r="L31"/>
  <c r="M31"/>
  <c r="N31"/>
  <c r="O31"/>
  <c r="P31"/>
  <c r="E31"/>
  <c r="AE22" i="11" l="1"/>
  <c r="AF21"/>
  <c r="AC7" i="4"/>
  <c r="AC9"/>
  <c r="AC11"/>
  <c r="AC13"/>
  <c r="AC15"/>
  <c r="AC17"/>
  <c r="AC19"/>
  <c r="AC21"/>
  <c r="AC23"/>
  <c r="AC8"/>
  <c r="AC10"/>
  <c r="AC12"/>
  <c r="AC14"/>
  <c r="AC16"/>
  <c r="AC18"/>
  <c r="AC20"/>
  <c r="AC22"/>
  <c r="AC24"/>
  <c r="M35"/>
  <c r="I35"/>
  <c r="E35"/>
  <c r="P35"/>
  <c r="L35"/>
  <c r="H35"/>
  <c r="O35"/>
  <c r="K35"/>
  <c r="G35"/>
  <c r="N35"/>
  <c r="J35"/>
  <c r="F35"/>
  <c r="AC27"/>
  <c r="AC30"/>
  <c r="AC26"/>
  <c r="AC29"/>
  <c r="AC25"/>
  <c r="AC28"/>
  <c r="AC45" l="1"/>
  <c r="AE23" i="11"/>
  <c r="AF23" s="1"/>
  <c r="AF22"/>
  <c r="J50" i="4"/>
  <c r="K50" s="1"/>
  <c r="J46"/>
  <c r="K46" s="1"/>
  <c r="AC31"/>
  <c r="AC50"/>
  <c r="L4" i="6" s="1"/>
  <c r="J47" i="4" l="1"/>
  <c r="K47" l="1"/>
  <c r="J48"/>
  <c r="K48" l="1"/>
  <c r="J49"/>
  <c r="K49" s="1"/>
</calcChain>
</file>

<file path=xl/sharedStrings.xml><?xml version="1.0" encoding="utf-8"?>
<sst xmlns="http://schemas.openxmlformats.org/spreadsheetml/2006/main" count="289" uniqueCount="103">
  <si>
    <t>N</t>
  </si>
  <si>
    <t>Фамилия</t>
  </si>
  <si>
    <t>Класс</t>
  </si>
  <si>
    <t>Вариант</t>
  </si>
  <si>
    <t>Первичный балл</t>
  </si>
  <si>
    <t>Отметка</t>
  </si>
  <si>
    <t>Выполнение заданий</t>
  </si>
  <si>
    <t>% вып-я</t>
  </si>
  <si>
    <t>не справились</t>
  </si>
  <si>
    <t>не приступали</t>
  </si>
  <si>
    <t>писало работу</t>
  </si>
  <si>
    <t>справились без ошибок</t>
  </si>
  <si>
    <t>допустили ошибки</t>
  </si>
  <si>
    <t>отметка 2</t>
  </si>
  <si>
    <t>отметка 3</t>
  </si>
  <si>
    <t>отметка 4</t>
  </si>
  <si>
    <t>отметка 5</t>
  </si>
  <si>
    <t>уровень обученности</t>
  </si>
  <si>
    <t>средняя отметка</t>
  </si>
  <si>
    <t>ФИО учителя</t>
  </si>
  <si>
    <t>Кол-во учащихся</t>
  </si>
  <si>
    <t>"5"</t>
  </si>
  <si>
    <t>"4"</t>
  </si>
  <si>
    <t>"3"</t>
  </si>
  <si>
    <t>"2"</t>
  </si>
  <si>
    <t>Средний оценочный балл</t>
  </si>
  <si>
    <t>Средний тестовый балл</t>
  </si>
  <si>
    <t>ИТОГО</t>
  </si>
  <si>
    <t>средний тестовый балл</t>
  </si>
  <si>
    <t>Уровень обученности</t>
  </si>
  <si>
    <t>Качество обученности</t>
  </si>
  <si>
    <t>качество обученности</t>
  </si>
  <si>
    <t>Средний процент выполнения</t>
  </si>
  <si>
    <t xml:space="preserve">№ задания </t>
  </si>
  <si>
    <t>справились без ошибок (в %)</t>
  </si>
  <si>
    <t>Максимум</t>
  </si>
  <si>
    <t>класс</t>
  </si>
  <si>
    <t>По ОО</t>
  </si>
  <si>
    <t>По региону</t>
  </si>
  <si>
    <t>По России</t>
  </si>
  <si>
    <t>Максимум за задание</t>
  </si>
  <si>
    <t xml:space="preserve">проверяемые требования (умения) </t>
  </si>
  <si>
    <t xml:space="preserve">Итоги </t>
  </si>
  <si>
    <t>справились c ошибками (в %)</t>
  </si>
  <si>
    <t>средний процент вып-я</t>
  </si>
  <si>
    <t>ВЫСОКИЙ</t>
  </si>
  <si>
    <t>ПОВЫШЕННЫЙ</t>
  </si>
  <si>
    <t>БАЗОВЫЙ</t>
  </si>
  <si>
    <t>ПОНИЖЕННЫЙ</t>
  </si>
  <si>
    <t>НЕДОСТАТОЧНЫЙ</t>
  </si>
  <si>
    <t>%</t>
  </si>
  <si>
    <t>кол-во</t>
  </si>
  <si>
    <t>уровень</t>
  </si>
  <si>
    <t>набрали МАХ</t>
  </si>
  <si>
    <t>средний % вып-я</t>
  </si>
  <si>
    <t>среднее</t>
  </si>
  <si>
    <t>1.1. Изображения земной поверхности. Глобус и географическая карта. Развитие географических знаний о Земле. 	Умение определять понятия, устанавливать аналогии. Сформированность представлений о географии, ее роли в освоении планеты человеком. Сформированность представлений об основных этапах географического освоения Земли, открытиях великих путешественников. Сформированность представлений о географических объектах. Владение основами картографической грамотности и использования географической карты для решения разнообразных задач. Навыки использования различных источников географической информации для решения учебных задач</t>
  </si>
  <si>
    <t>1.2. Изображения земной поверхности. Глобус и географическая карта. Развитие географических знаний о Земле. 	Умение определять понятия, устанавливать аналогии. Сформированность представлений о географии, ее роли в освоении планеты человеком. Сформированность представлений об основных этапах географического освоения Земли, открытиях великих путешественников. Сформированность представлений о географических объектах. Владение основами картографической грамотности и использования географической карты для решения разнообразных задач. Навыки использования различных источников географической информации для решения учебных задач</t>
  </si>
  <si>
    <t>2.1. Изображения земной поверхности. Географическая карта.	 Владение основами картографической грамотности и использования географической карты для решения разнообразных задач. Навыки использования различных источников географической информации для решения учебных задач. Сформированность представлений о географических объектах. Смысловое чтение. Умение оценивать правильность выполнения учебной задачи</t>
  </si>
  <si>
    <t>2.2. 2.2. Изображения земной поверхности. Географическая карта.	 Владение основами картографической грамотности и использования географической карты для решения разнообразных задач. Навыки использования различных источников географической информации для решения учебных задач. Сформированность представлений о географических объектах. Смысловое чтение. Умение оценивать правильность выполнения учебной задачи</t>
  </si>
  <si>
    <t>3.1. Изображения земной поверхности. План местности.	 Умение применять и преобразовывать знаки и символы, модели и схемы для решения учебных и познавательных задач. Умение устанавливать причинно-следственные связи, строить логическое рассуждение, умозаключение и делать выводы. Владение основами картографической грамотности и использования географической карты для решения разнообразных задач. Умение применять географическое мышление в познавательной практике. Сформированность представлений о необходимости географических знаний для решения практических задач</t>
  </si>
  <si>
    <t>3.2. Изображения земной поверхности. План местности.	 Умение применять и преобразовывать знаки и символы, модели и схемы для решения учебных и познавательных задач. Умение устанавливать причинно-следственные связи, строить логическое рассуждение, умозаключение и делать выводы. Владение основами картографической грамотности и использования географической карты для решения разнообразных задач. Умение применять географическое мышление в познавательной практике. Сформированность представлений о необходимости географических знаний для решения практических задач</t>
  </si>
  <si>
    <t>3.3. 3.3. Изображения земной поверхности. План местности.	 Умение применять и преобразовывать знаки и символы, модели и схемы для решения учебных и познавательных задач. Умение устанавливать причинно-следственные связи, строить логическое рассуждение, умозаключение и делать выводы. Владение основами картографической грамотности и использования географической карты для решения разнообразных задач. Умение применять географическое мышление в познавательной практике. Сформированность представлений о необходимости географических знаний для решения практических задач</t>
  </si>
  <si>
    <t>4.1. Земля – часть Солнечной системы. Движения Земли и их следствия. 	Умение устанавливать причинно- следственные связи, строить логическое рассуждение, умозаключение и делать выводы. Навыки использования различных источников географической информации для решения учебных задач. Умение применять географическое мышление в познавательной практике. Сформированность представлений и основополагающих теоретических знаний о целостности и неоднородности Земли как планеты в пространстве и во времени</t>
  </si>
  <si>
    <t>4.2. Земля – часть Солнечной системы. Движения Земли и их следствия. 	Умение устанавливать причинно- следственные связи, строить логическое рассуждение, умозаключение и делать выводы. Навыки использования различных источников географической информации для решения учебных задач. Умение применять географическое мышление в познавательной практике. Сформированность представлений и основополагающих теоретических знаний о целостности и неоднородности Земли как планеты в пространстве и во времени</t>
  </si>
  <si>
    <t>4.3. Земля – часть Солнечной системы. Движения Земли и их следствия. 	Умение устанавливать причинно- следственные связи, строить логическое рассуждение, умозаключение и делать выводы. Навыки использования различных источников географической информации для решения учебных задач. Умение применять географическое мышление в познавательной практике. Сформированность представлений и основополагающих теоретических знаний о целостности и неоднородности Земли как планеты в пространстве и во времени</t>
  </si>
  <si>
    <t>5.1. Географическая оболочка. Природные зоны Земли.	 Умение определять понятия, устанавливать аналогии, классифицировать. Умение устанавливать причинно-следственные связи. Сформированность представлений и основополагающих теоретических знаний о целостности и неоднородности Земли как планеты в пространстве и во времени, особенностях природы Земли. Сформированность представлений о географических объектах, явлениях, закономерностях; владение понятийным аппаратом географии</t>
  </si>
  <si>
    <t>5.2.  Географическая оболочка. Природные зоны Земли. Умение определять понятия, устанавливать аналогии, классифицировать. Умение устанавливать причинно-следственные связи. Сформированность представлений и основополагающих теоретических знаний о целостности и неоднородности Земли как планеты в пространстве и во времени, особенностях природы Земли. Сформированность представлений о географических объектах, явлениях, закономерностях; владение понятийным аппаратом географии</t>
  </si>
  <si>
    <t>6.1. 6.1. Атмосфера – воздушная оболочка Земли. Температура воздуха. Суточный и годовой ход температур и его графическое отображение. Вода в атмосфере и атмосферные осадки. Диаграмма годового количества осадков. Ветер. Графическое отображение направления ветра. Роза ветров. Погода.	 Умение применять и преобразовывать знаки и символы, модели и схемы для решения учебных и познавательных задач. Практические умения и навыки использования количественных и качественных характеристик компонентов географической среды. Навыки использования различных источников географической информации для решения учебных задач. Смысловое чтение</t>
  </si>
  <si>
    <t>6.2. 6.2. Атмосфера – воздушная оболочка Земли. Температура воздуха. Суточный и годовой ход температур и его графическое отображение. Вода в атмосфере и атмосферные осадки. Диаграмма годового количества осадков. Ветер. Графическое отображение направления ветра. Роза ветров. Погода.	Умение применять и преобразовывать знаки и символы, модели и схемы для решения учебных и познавательных задач. Практические умения и навыки использования количественных и качественных характеристик компонентов географической среды. Навыки использования различных источников географической информации для решения учебных задач. Смысловое чтение</t>
  </si>
  <si>
    <t>6.3. Атмосфера – воздушная оболочка Земли. Температура воздуха. Суточный и годовой ход температур и его графическое отображение. Вода в атмосфере и атмосферные осадки. Диаграмма годового количества осадков. Ветер. Графическое отображение направления ветра. Роза ветров. Погода.	 Умение применять и преобразовывать знаки и символы, модели и схемы для решения учебных и познавательных задач. Практические умения и навыки использования количественных и качественных характеристик компонентов географической среды. Навыки использования различных источников географической информации для решения учебных задач. Смысловое чтение</t>
  </si>
  <si>
    <t>7. Сформированность представлений о географических объектах, процессах, явлениях, закономерностях; владение понятийным аппаратом географии. Смысловое чтение</t>
  </si>
  <si>
    <t>8. Стихийные природные явления. 	Сформированность представлений о географических объектах, процессах, явлениях, закономерностях; владение понятийным аппаратом географии. Умение определять понятия, устанавливать аналогии. Умения и навыки использования разнообразных географических знаний для объяснения и оценки явлений и процессов, самостоятельного оценивания уровня безопасности окружающей среды, соблюдения мер безопасности в случае природных стихийных бедствий</t>
  </si>
  <si>
    <t>9.1. Человечество на Земле.	 Практические умения и навыки использования количественных и качественных характеристик компонентов географической среды. Сформированность представлений и основополагающих теоретических знаний о целостности и неоднородности Земли как планеты в пространстве и во времени, особенностях жизни, культуры и хозяйственной деятельности людей на разных материках и в отдельных странах. Умение применять географическое мышление в познавательной практике. Навыки использования различных источников географической информации для решения учебных задач</t>
  </si>
  <si>
    <t>9.2. Человечество на Земле.	 Практические умения и навыки использования количественных и качественных характеристик компонентов географической среды. Сформированность представлений и основополагающих теоретических знаний о целостности и неоднородности Земли как планеты в пространстве и во времени, особенностях жизни, культуры и хозяйственной деятельности людей на разных материках и в отдельных странах. Умение применять географическое мышление в познавательной практике. Навыки использования различных источников географической информации для решения учебных задач</t>
  </si>
  <si>
    <t>9.3. Человечество на Земле.	 Практические умения и навыки использования количественных и качественных характеристик компонентов географической среды. Сформированность представлений и основополагающих теоретических знаний о целостности и неоднородности Земли как планеты в пространстве и во времени, особенностях жизни, культуры и хозяйственной деятельности людей на разных материках и в отдельных странах. Умение применять географическое мышление в познавательной практике. Навыки использования различных источников географической информации для решения учебных задач</t>
  </si>
  <si>
    <t>6А</t>
  </si>
  <si>
    <t>X</t>
  </si>
  <si>
    <t>Майоров Лев</t>
  </si>
  <si>
    <t>Ржанов Амир</t>
  </si>
  <si>
    <t>Петрушко Милана</t>
  </si>
  <si>
    <t>Балдин Артем</t>
  </si>
  <si>
    <t>Ватанова Зарина</t>
  </si>
  <si>
    <t>Козиев Саид</t>
  </si>
  <si>
    <t>Джурабеков Мухамаджон</t>
  </si>
  <si>
    <t>Пирожков Илья</t>
  </si>
  <si>
    <t>Музыка Алексей</t>
  </si>
  <si>
    <t>Зимина Мария</t>
  </si>
  <si>
    <t>Навкунов Рамазан</t>
  </si>
  <si>
    <t>Кузнецова Евгения</t>
  </si>
  <si>
    <t>Шахрай Юлия</t>
  </si>
  <si>
    <t>Каткова Василиса</t>
  </si>
  <si>
    <t>Квасова Полина</t>
  </si>
  <si>
    <t>Ушенин Максим</t>
  </si>
  <si>
    <t>Ковальская Яна</t>
  </si>
  <si>
    <t>Гузанов Владислав</t>
  </si>
  <si>
    <t>Рахметова Екатерина</t>
  </si>
  <si>
    <t>Шахназарян Владимир</t>
  </si>
  <si>
    <t>Павлова Валерия</t>
  </si>
  <si>
    <t>Чирочкин Борис</t>
  </si>
  <si>
    <t>Мастепанюк Иван</t>
  </si>
  <si>
    <t>Карпов Максим</t>
  </si>
  <si>
    <t>Давыдова  Раяна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</si>
</sst>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shrinkToFit="1"/>
    </xf>
    <xf numFmtId="0" fontId="0" fillId="2" borderId="1" xfId="0" applyFill="1" applyBorder="1"/>
    <xf numFmtId="0" fontId="0" fillId="4" borderId="1" xfId="0" applyFill="1" applyBorder="1"/>
    <xf numFmtId="164" fontId="0" fillId="4" borderId="1" xfId="0" applyNumberFormat="1" applyFill="1" applyBorder="1" applyAlignment="1">
      <alignment shrinkToFit="1"/>
    </xf>
    <xf numFmtId="0" fontId="0" fillId="5" borderId="1" xfId="0" applyFill="1" applyBorder="1"/>
    <xf numFmtId="164" fontId="0" fillId="5" borderId="1" xfId="0" applyNumberFormat="1" applyFill="1" applyBorder="1" applyAlignment="1">
      <alignment shrinkToFit="1"/>
    </xf>
    <xf numFmtId="164" fontId="0" fillId="2" borderId="1" xfId="0" applyNumberFormat="1" applyFill="1" applyBorder="1" applyAlignment="1">
      <alignment shrinkToFit="1"/>
    </xf>
    <xf numFmtId="0" fontId="0" fillId="3" borderId="1" xfId="0" applyFill="1" applyBorder="1"/>
    <xf numFmtId="164" fontId="0" fillId="3" borderId="1" xfId="0" applyNumberFormat="1" applyFill="1" applyBorder="1" applyAlignment="1">
      <alignment shrinkToFi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164" fontId="8" fillId="0" borderId="1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1" fillId="0" borderId="0" xfId="0" applyFont="1" applyFill="1"/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11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/>
    </xf>
    <xf numFmtId="164" fontId="5" fillId="6" borderId="1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textRotation="90" wrapText="1"/>
    </xf>
    <xf numFmtId="164" fontId="5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0" fillId="5" borderId="1" xfId="0" applyFill="1" applyBorder="1" applyAlignment="1">
      <alignment horizontal="right" shrinkToFit="1"/>
    </xf>
    <xf numFmtId="0" fontId="0" fillId="4" borderId="1" xfId="0" applyFill="1" applyBorder="1" applyAlignment="1">
      <alignment horizontal="right" shrinkToFit="1"/>
    </xf>
    <xf numFmtId="164" fontId="0" fillId="0" borderId="1" xfId="0" applyNumberFormat="1" applyBorder="1" applyAlignment="1">
      <alignment horizontal="center" shrinkToFit="1"/>
    </xf>
    <xf numFmtId="0" fontId="13" fillId="0" borderId="1" xfId="0" applyFont="1" applyBorder="1" applyAlignment="1">
      <alignment horizontal="left" textRotation="90" wrapText="1"/>
    </xf>
    <xf numFmtId="0" fontId="0" fillId="3" borderId="1" xfId="0" applyFill="1" applyBorder="1" applyAlignment="1">
      <alignment horizontal="center" vertical="center"/>
    </xf>
    <xf numFmtId="0" fontId="0" fillId="0" borderId="8" xfId="0" applyBorder="1"/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1" xfId="0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styles" Target="styles.xml"/><Relationship Id="rId5" Type="http://schemas.openxmlformats.org/officeDocument/2006/relationships/worksheet" Target="worksheets/sheet4.xml"/><Relationship Id="rId10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 sz="2400">
                <a:solidFill>
                  <a:schemeClr val="tx2">
                    <a:lumMod val="75000"/>
                  </a:schemeClr>
                </a:solidFill>
              </a:defRPr>
            </a:pPr>
            <a:r>
              <a:rPr lang="ru-RU" sz="2400">
                <a:solidFill>
                  <a:schemeClr val="tx2">
                    <a:lumMod val="75000"/>
                  </a:schemeClr>
                </a:solidFill>
              </a:rPr>
              <a:t>Уровни образовательных достижений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0070C0"/>
              </a:solidFill>
            </c:spPr>
          </c:dPt>
          <c:dPt>
            <c:idx val="1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Lbls>
            <c:dLbl>
              <c:idx val="3"/>
              <c:layout>
                <c:manualLayout>
                  <c:x val="-1.2288242828579326E-2"/>
                  <c:y val="4.1779497353170167E-3"/>
                </c:manualLayout>
              </c:layout>
              <c:dLblPos val="bestFit"/>
              <c:showVal val="1"/>
            </c:dLbl>
            <c:numFmt formatCode="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dLblPos val="outEnd"/>
            <c:showVal val="1"/>
            <c:showLeaderLines val="1"/>
          </c:dLbls>
          <c:cat>
            <c:strRef>
              <c:f>'1'!$E$46:$I$50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'1'!$K$46:$K$50</c:f>
              <c:numCache>
                <c:formatCode>0.0</c:formatCode>
                <c:ptCount val="5"/>
                <c:pt idx="0">
                  <c:v>0.75757575757575757</c:v>
                </c:pt>
                <c:pt idx="1">
                  <c:v>0</c:v>
                </c:pt>
                <c:pt idx="2">
                  <c:v>2.2727272727272729</c:v>
                </c:pt>
                <c:pt idx="3">
                  <c:v>1.5151515151515151</c:v>
                </c:pt>
                <c:pt idx="4">
                  <c:v>14.393939393939394</c:v>
                </c:pt>
              </c:numCache>
            </c:numRef>
          </c:val>
        </c:ser>
        <c:firstSliceAng val="0"/>
      </c:pieChart>
    </c:plotArea>
    <c:legend>
      <c:legendPos val="b"/>
      <c:layout/>
      <c:txPr>
        <a:bodyPr/>
        <a:lstStyle/>
        <a:p>
          <a:pPr rtl="0">
            <a:defRPr sz="1600" b="1"/>
          </a:pPr>
          <a:endParaRPr lang="ru-RU"/>
        </a:p>
      </c:txPr>
    </c:legend>
    <c:plotVisOnly val="1"/>
    <c:dispBlanksAs val="zero"/>
  </c:chart>
  <c:spPr>
    <a:noFill/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layout/>
    </c:title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Percent val="1"/>
            <c:showLeaderLines val="1"/>
          </c:dLbls>
          <c:cat>
            <c:strRef>
              <c:f>'6А'!$AC$20:$AD$24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'6А'!$AF$20:$AF$24</c:f>
              <c:numCache>
                <c:formatCode>0.0</c:formatCode>
                <c:ptCount val="5"/>
                <c:pt idx="0">
                  <c:v>3.0303030303030303</c:v>
                </c:pt>
                <c:pt idx="1">
                  <c:v>0</c:v>
                </c:pt>
                <c:pt idx="2">
                  <c:v>9.0909090909090917</c:v>
                </c:pt>
                <c:pt idx="3">
                  <c:v>6.0606060606060606</c:v>
                </c:pt>
                <c:pt idx="4">
                  <c:v>57.575757575757578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/>
            </a:pPr>
            <a:r>
              <a:rPr lang="ru-RU"/>
              <a:t>отметки</a:t>
            </a:r>
          </a:p>
        </c:rich>
      </c:tx>
      <c:layout>
        <c:manualLayout>
          <c:xMode val="edge"/>
          <c:yMode val="edge"/>
          <c:x val="2.0536631757162811E-2"/>
          <c:y val="2.0889748676585093E-2"/>
        </c:manualLayout>
      </c:layout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showCatName val="1"/>
            <c:showPercent val="1"/>
            <c:showLeaderLines val="1"/>
          </c:dLbls>
          <c:cat>
            <c:strRef>
              <c:f>показатели!$D$2:$G$2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показатели!$D$4:$G$4</c:f>
              <c:numCache>
                <c:formatCode>General</c:formatCode>
                <c:ptCount val="4"/>
                <c:pt idx="0">
                  <c:v>1</c:v>
                </c:pt>
                <c:pt idx="1">
                  <c:v>5</c:v>
                </c:pt>
                <c:pt idx="2">
                  <c:v>19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8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показатели!$H$2</c:f>
              <c:strCache>
                <c:ptCount val="1"/>
                <c:pt idx="0">
                  <c:v>Уровень обученности</c:v>
                </c:pt>
              </c:strCache>
            </c:strRef>
          </c:tx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Val val="1"/>
          </c:dLbls>
          <c:cat>
            <c:strRef>
              <c:f>показатели!$A$3:$A$4</c:f>
              <c:strCache>
                <c:ptCount val="2"/>
                <c:pt idx="0">
                  <c:v>6А</c:v>
                </c:pt>
                <c:pt idx="1">
                  <c:v>среднее</c:v>
                </c:pt>
              </c:strCache>
            </c:strRef>
          </c:cat>
          <c:val>
            <c:numRef>
              <c:f>показатели!$H$3:$H$4</c:f>
              <c:numCache>
                <c:formatCode>0.0</c:formatCode>
                <c:ptCount val="2"/>
                <c:pt idx="0">
                  <c:v>75.757575757575751</c:v>
                </c:pt>
                <c:pt idx="1">
                  <c:v>18.939393939393938</c:v>
                </c:pt>
              </c:numCache>
            </c:numRef>
          </c:val>
        </c:ser>
        <c:ser>
          <c:idx val="1"/>
          <c:order val="1"/>
          <c:tx>
            <c:strRef>
              <c:f>показатели!$I$2</c:f>
              <c:strCache>
                <c:ptCount val="1"/>
                <c:pt idx="0">
                  <c:v>Качество обученности</c:v>
                </c:pt>
              </c:strCache>
            </c:strRef>
          </c:tx>
          <c:dLbls>
            <c:dLbl>
              <c:idx val="1"/>
              <c:layout>
                <c:manualLayout>
                  <c:x val="2.0480404714298881E-2"/>
                  <c:y val="-1.6711798941267991E-2"/>
                </c:manualLayout>
              </c:layout>
              <c:showVal val="1"/>
            </c:dLbl>
            <c:dLbl>
              <c:idx val="4"/>
              <c:layout>
                <c:manualLayout>
                  <c:x val="1.9115044400012306E-2"/>
                  <c:y val="-1.0444874338292547E-2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Val val="1"/>
          </c:dLbls>
          <c:cat>
            <c:strRef>
              <c:f>показатели!$A$3:$A$4</c:f>
              <c:strCache>
                <c:ptCount val="2"/>
                <c:pt idx="0">
                  <c:v>6А</c:v>
                </c:pt>
                <c:pt idx="1">
                  <c:v>среднее</c:v>
                </c:pt>
              </c:strCache>
            </c:strRef>
          </c:cat>
          <c:val>
            <c:numRef>
              <c:f>показатели!$I$3:$I$4</c:f>
              <c:numCache>
                <c:formatCode>0.0</c:formatCode>
                <c:ptCount val="2"/>
                <c:pt idx="0">
                  <c:v>18.181818181818183</c:v>
                </c:pt>
                <c:pt idx="1">
                  <c:v>4.5454545454545459</c:v>
                </c:pt>
              </c:numCache>
            </c:numRef>
          </c:val>
        </c:ser>
        <c:shape val="box"/>
        <c:axId val="85201664"/>
        <c:axId val="85203200"/>
        <c:axId val="0"/>
      </c:bar3DChart>
      <c:catAx>
        <c:axId val="85201664"/>
        <c:scaling>
          <c:orientation val="minMax"/>
        </c:scaling>
        <c:axPos val="b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85203200"/>
        <c:crosses val="autoZero"/>
        <c:auto val="1"/>
        <c:lblAlgn val="ctr"/>
        <c:lblOffset val="100"/>
      </c:catAx>
      <c:valAx>
        <c:axId val="85203200"/>
        <c:scaling>
          <c:orientation val="minMax"/>
        </c:scaling>
        <c:axPos val="l"/>
        <c:numFmt formatCode="0.0" sourceLinked="1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85201664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1400" b="1"/>
          </a:pPr>
          <a:endParaRPr lang="ru-RU"/>
        </a:p>
      </c:txPr>
    </c:legend>
    <c:plotVisOnly val="1"/>
    <c:dispBlanksAs val="gap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8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2.0480404714298881E-2"/>
                  <c:y val="-2.5067698411902092E-2"/>
                </c:manualLayout>
              </c:layout>
              <c:showVal val="1"/>
            </c:dLbl>
            <c:dLbl>
              <c:idx val="1"/>
              <c:layout>
                <c:manualLayout>
                  <c:x val="1.7749684085725706E-2"/>
                  <c:y val="-2.0889748676585093E-2"/>
                </c:manualLayout>
              </c:layout>
              <c:showVal val="1"/>
            </c:dLbl>
            <c:dLbl>
              <c:idx val="2"/>
              <c:layout>
                <c:manualLayout>
                  <c:x val="2.0480404714298881E-2"/>
                  <c:y val="-1.2533849205951049E-2"/>
                </c:manualLayout>
              </c:layout>
              <c:showVal val="1"/>
            </c:dLbl>
            <c:dLbl>
              <c:idx val="3"/>
              <c:layout>
                <c:manualLayout>
                  <c:x val="1.9115044400012306E-2"/>
                  <c:y val="-8.3558994706340369E-3"/>
                </c:manualLayout>
              </c:layout>
              <c:showVal val="1"/>
            </c:dLbl>
            <c:dLbl>
              <c:idx val="4"/>
              <c:layout>
                <c:manualLayout>
                  <c:x val="1.5018963457152519E-2"/>
                  <c:y val="-1.4622824073609557E-2"/>
                </c:manualLayout>
              </c:layout>
              <c:showVal val="1"/>
            </c:dLbl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Val val="1"/>
          </c:dLbls>
          <c:cat>
            <c:strRef>
              <c:f>показатели!$A$3:$A$4</c:f>
              <c:strCache>
                <c:ptCount val="2"/>
                <c:pt idx="0">
                  <c:v>6А</c:v>
                </c:pt>
                <c:pt idx="1">
                  <c:v>среднее</c:v>
                </c:pt>
              </c:strCache>
            </c:strRef>
          </c:cat>
          <c:val>
            <c:numRef>
              <c:f>показатели!$L$3:$L$4</c:f>
              <c:numCache>
                <c:formatCode>0.0</c:formatCode>
                <c:ptCount val="2"/>
                <c:pt idx="0">
                  <c:v>46.18181818181818</c:v>
                </c:pt>
                <c:pt idx="1">
                  <c:v>46.18181818181818</c:v>
                </c:pt>
              </c:numCache>
            </c:numRef>
          </c:val>
        </c:ser>
        <c:shape val="box"/>
        <c:axId val="85248640"/>
        <c:axId val="85254528"/>
        <c:axId val="0"/>
      </c:bar3DChart>
      <c:catAx>
        <c:axId val="85248640"/>
        <c:scaling>
          <c:orientation val="minMax"/>
        </c:scaling>
        <c:axPos val="b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85254528"/>
        <c:crosses val="autoZero"/>
        <c:auto val="1"/>
        <c:lblAlgn val="ctr"/>
        <c:lblOffset val="100"/>
      </c:catAx>
      <c:valAx>
        <c:axId val="85254528"/>
        <c:scaling>
          <c:orientation val="minMax"/>
        </c:scaling>
        <c:axPos val="l"/>
        <c:numFmt formatCode="0.0" sourceLinked="1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85248640"/>
        <c:crosses val="autoZero"/>
        <c:crossBetween val="between"/>
      </c:valAx>
    </c:plotArea>
    <c:plotVisOnly val="1"/>
    <c:dispBlanksAs val="gap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заданий</a:t>
            </a:r>
          </a:p>
        </c:rich>
      </c:tx>
      <c:layout/>
    </c:title>
    <c:plotArea>
      <c:layout/>
      <c:lineChart>
        <c:grouping val="standard"/>
        <c:ser>
          <c:idx val="4"/>
          <c:order val="0"/>
          <c:tx>
            <c:strRef>
              <c:f>'2'!$D$2</c:f>
              <c:strCache>
                <c:ptCount val="1"/>
                <c:pt idx="0">
                  <c:v>По ОО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5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C00000"/>
                </a:solidFill>
              </a:ln>
            </c:spPr>
          </c:marker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dLblPos val="b"/>
            <c:showVal val="1"/>
          </c:dLbls>
          <c:cat>
            <c:numRef>
              <c:f>'1'!$E$4:$Z$4</c:f>
              <c:numCache>
                <c:formatCode>General</c:formatCode>
                <c:ptCount val="22"/>
              </c:numCache>
            </c:numRef>
          </c:cat>
          <c:val>
            <c:numRef>
              <c:f>'2'!$D$3:$D$22</c:f>
              <c:numCache>
                <c:formatCode>General</c:formatCode>
                <c:ptCount val="20"/>
                <c:pt idx="0">
                  <c:v>72</c:v>
                </c:pt>
                <c:pt idx="1">
                  <c:v>10</c:v>
                </c:pt>
                <c:pt idx="2">
                  <c:v>18</c:v>
                </c:pt>
                <c:pt idx="3">
                  <c:v>40</c:v>
                </c:pt>
                <c:pt idx="4">
                  <c:v>50</c:v>
                </c:pt>
                <c:pt idx="5">
                  <c:v>52</c:v>
                </c:pt>
                <c:pt idx="6">
                  <c:v>82</c:v>
                </c:pt>
                <c:pt idx="7">
                  <c:v>80</c:v>
                </c:pt>
                <c:pt idx="8">
                  <c:v>46</c:v>
                </c:pt>
                <c:pt idx="9">
                  <c:v>56</c:v>
                </c:pt>
                <c:pt idx="10">
                  <c:v>52</c:v>
                </c:pt>
                <c:pt idx="11">
                  <c:v>44</c:v>
                </c:pt>
                <c:pt idx="12">
                  <c:v>34</c:v>
                </c:pt>
                <c:pt idx="13">
                  <c:v>76</c:v>
                </c:pt>
                <c:pt idx="14">
                  <c:v>14</c:v>
                </c:pt>
                <c:pt idx="15">
                  <c:v>64</c:v>
                </c:pt>
                <c:pt idx="16">
                  <c:v>26</c:v>
                </c:pt>
                <c:pt idx="17">
                  <c:v>68</c:v>
                </c:pt>
                <c:pt idx="18">
                  <c:v>66</c:v>
                </c:pt>
                <c:pt idx="19">
                  <c:v>22</c:v>
                </c:pt>
              </c:numCache>
            </c:numRef>
          </c:val>
        </c:ser>
        <c:marker val="1"/>
        <c:axId val="85479424"/>
        <c:axId val="85480960"/>
      </c:lineChart>
      <c:catAx>
        <c:axId val="85479424"/>
        <c:scaling>
          <c:orientation val="minMax"/>
        </c:scaling>
        <c:axPos val="b"/>
        <c:majorGridlines/>
        <c:numFmt formatCode="General" sourceLinked="1"/>
        <c:tickLblPos val="nextTo"/>
        <c:crossAx val="85480960"/>
        <c:crosses val="autoZero"/>
        <c:auto val="1"/>
        <c:lblAlgn val="ctr"/>
        <c:lblOffset val="100"/>
      </c:catAx>
      <c:valAx>
        <c:axId val="85480960"/>
        <c:scaling>
          <c:orientation val="minMax"/>
          <c:max val="105"/>
          <c:min val="0"/>
        </c:scaling>
        <c:axPos val="l"/>
        <c:minorGridlines/>
        <c:numFmt formatCode="General" sourceLinked="1"/>
        <c:tickLblPos val="nextTo"/>
        <c:crossAx val="85479424"/>
        <c:crosses val="autoZero"/>
        <c:crossBetween val="between"/>
      </c:valAx>
    </c:plotArea>
    <c:plotVisOnly val="1"/>
    <c:dispBlanksAs val="gap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tabSelected="1"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450272</xdr:colOff>
      <xdr:row>5</xdr:row>
      <xdr:rowOff>178376</xdr:rowOff>
    </xdr:from>
    <xdr:to>
      <xdr:col>45</xdr:col>
      <xdr:colOff>419101</xdr:colOff>
      <xdr:row>24</xdr:row>
      <xdr:rowOff>34636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0.05057</cdr:x>
      <cdr:y>0.52998</cdr:y>
    </cdr:from>
    <cdr:to>
      <cdr:x>0.98483</cdr:x>
      <cdr:y>0.53385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470371" y="322203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0.41455</cdr:y>
    </cdr:from>
    <cdr:to>
      <cdr:x>0.98523</cdr:x>
      <cdr:y>0.41841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474134" y="2520243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3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0.33331</cdr:y>
    </cdr:from>
    <cdr:to>
      <cdr:x>0.98523</cdr:x>
      <cdr:y>0.33718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74133" y="202635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6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0.0535</cdr:x>
      <cdr:y>0.25014</cdr:y>
    </cdr:from>
    <cdr:to>
      <cdr:x>0.98776</cdr:x>
      <cdr:y>0.254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497651" y="1520708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2">
              <a:lumMod val="60000"/>
              <a:lumOff val="4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0.05815</cdr:x>
      <cdr:y>0.29594</cdr:y>
    </cdr:from>
    <cdr:to>
      <cdr:x>0.15646</cdr:x>
      <cdr:y>0.32882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40926" y="179916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>
              <a:solidFill>
                <a:schemeClr val="accent6">
                  <a:lumMod val="75000"/>
                </a:schemeClr>
              </a:solidFill>
            </a:rPr>
            <a:t>ПОВЫШЕННЫЙ</a:t>
          </a:r>
        </a:p>
      </cdr:txBody>
    </cdr:sp>
  </cdr:relSizeAnchor>
  <cdr:relSizeAnchor xmlns:cdr="http://schemas.openxmlformats.org/drawingml/2006/chartDrawing">
    <cdr:from>
      <cdr:x>0.05856</cdr:x>
      <cdr:y>0.20952</cdr:y>
    </cdr:from>
    <cdr:to>
      <cdr:x>0.15686</cdr:x>
      <cdr:y>0.2424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4688" y="127376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tx2">
                  <a:lumMod val="60000"/>
                  <a:lumOff val="40000"/>
                </a:schemeClr>
              </a:solidFill>
            </a:rPr>
            <a:t>ВЫСОКИЙ</a:t>
          </a:r>
        </a:p>
      </cdr:txBody>
    </cdr:sp>
  </cdr:relSizeAnchor>
  <cdr:relSizeAnchor xmlns:cdr="http://schemas.openxmlformats.org/drawingml/2006/chartDrawing">
    <cdr:from>
      <cdr:x>0.06109</cdr:x>
      <cdr:y>0.37586</cdr:y>
    </cdr:from>
    <cdr:to>
      <cdr:x>0.15939</cdr:x>
      <cdr:y>0.40874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68207" y="2285059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accent3">
                  <a:lumMod val="75000"/>
                </a:schemeClr>
              </a:solidFill>
            </a:rPr>
            <a:t>БАЗОВЫЙ</a:t>
          </a:r>
        </a:p>
      </cdr:txBody>
    </cdr:sp>
  </cdr:relSizeAnchor>
  <cdr:relSizeAnchor xmlns:cdr="http://schemas.openxmlformats.org/drawingml/2006/chartDrawing">
    <cdr:from>
      <cdr:x>0.05982</cdr:x>
      <cdr:y>0.48611</cdr:y>
    </cdr:from>
    <cdr:to>
      <cdr:x>0.15813</cdr:x>
      <cdr:y>0.51899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56449" y="295533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FF00"/>
              </a:solidFill>
            </a:rPr>
            <a:t>ПОНИЖЕННЫЙ</a:t>
          </a:r>
        </a:p>
      </cdr:txBody>
    </cdr:sp>
  </cdr:relSizeAnchor>
  <cdr:relSizeAnchor xmlns:cdr="http://schemas.openxmlformats.org/drawingml/2006/chartDrawing">
    <cdr:from>
      <cdr:x>0.06109</cdr:x>
      <cdr:y>0.55188</cdr:y>
    </cdr:from>
    <cdr:to>
      <cdr:x>0.15939</cdr:x>
      <cdr:y>0.58476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568207" y="335515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0000"/>
              </a:solidFill>
            </a:rPr>
            <a:t>НИЗКИЙ</a:t>
          </a:r>
        </a:p>
      </cdr:txBody>
    </cdr:sp>
  </cdr:relSizeAnchor>
  <cdr:relSizeAnchor xmlns:cdr="http://schemas.openxmlformats.org/drawingml/2006/chartDrawing">
    <cdr:from>
      <cdr:x>0.05224</cdr:x>
      <cdr:y>0.5248</cdr:y>
    </cdr:from>
    <cdr:to>
      <cdr:x>0.9865</cdr:x>
      <cdr:y>0.52867</cdr:y>
    </cdr:to>
    <cdr:cxnSp macro="">
      <cdr:nvCxnSpPr>
        <cdr:cNvPr id="12" name="Прямая соединительная линия 11"/>
        <cdr:cNvCxnSpPr/>
      </cdr:nvCxnSpPr>
      <cdr:spPr>
        <a:xfrm xmlns:a="http://schemas.openxmlformats.org/drawingml/2006/main">
          <a:off x="485892" y="3190522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FF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50"/>
  <sheetViews>
    <sheetView topLeftCell="A10" zoomScale="85" zoomScaleNormal="85" workbookViewId="0">
      <selection activeCell="Y6" sqref="Y6:Y9"/>
    </sheetView>
  </sheetViews>
  <sheetFormatPr defaultRowHeight="15"/>
  <cols>
    <col min="1" max="1" width="4.7109375" customWidth="1"/>
    <col min="2" max="2" width="24.85546875" customWidth="1"/>
    <col min="3" max="3" width="8.42578125" style="3" bestFit="1" customWidth="1"/>
    <col min="4" max="4" width="8.42578125" style="3" customWidth="1"/>
    <col min="5" max="5" width="4.5703125" customWidth="1"/>
    <col min="6" max="26" width="4" customWidth="1"/>
    <col min="27" max="27" width="7.5703125" style="28" customWidth="1"/>
    <col min="28" max="28" width="8.7109375" style="3" bestFit="1" customWidth="1"/>
  </cols>
  <sheetData>
    <row r="1" spans="1:29">
      <c r="D1" s="29" t="s">
        <v>35</v>
      </c>
      <c r="E1" s="4">
        <v>1</v>
      </c>
      <c r="F1" s="4">
        <v>2</v>
      </c>
      <c r="G1" s="4">
        <v>2</v>
      </c>
      <c r="H1" s="4">
        <v>1</v>
      </c>
      <c r="I1" s="4">
        <v>1</v>
      </c>
      <c r="J1" s="4">
        <v>2</v>
      </c>
      <c r="K1" s="4">
        <v>1</v>
      </c>
      <c r="L1" s="4">
        <v>2</v>
      </c>
      <c r="M1" s="4">
        <v>1</v>
      </c>
      <c r="N1" s="4">
        <v>2</v>
      </c>
      <c r="O1" s="4">
        <v>1</v>
      </c>
      <c r="P1" s="4">
        <v>2</v>
      </c>
      <c r="Q1" s="4">
        <v>1</v>
      </c>
      <c r="R1" s="4">
        <v>2</v>
      </c>
      <c r="S1" s="4">
        <v>1</v>
      </c>
      <c r="T1" s="4">
        <v>2</v>
      </c>
      <c r="U1" s="4">
        <v>2</v>
      </c>
      <c r="V1" s="4">
        <v>2</v>
      </c>
      <c r="W1" s="4">
        <v>2</v>
      </c>
      <c r="X1" s="4">
        <v>2</v>
      </c>
      <c r="Y1" s="4"/>
      <c r="Z1" s="4"/>
      <c r="AC1" s="5">
        <v>33</v>
      </c>
    </row>
    <row r="3" spans="1:29">
      <c r="A3" s="72" t="s">
        <v>0</v>
      </c>
      <c r="B3" s="72" t="s">
        <v>1</v>
      </c>
      <c r="C3" s="72" t="s">
        <v>3</v>
      </c>
      <c r="D3" s="72" t="s">
        <v>36</v>
      </c>
      <c r="E3" s="75" t="s">
        <v>6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7"/>
      <c r="AA3" s="78" t="s">
        <v>4</v>
      </c>
      <c r="AB3" s="78" t="s">
        <v>5</v>
      </c>
      <c r="AC3" s="72" t="s">
        <v>7</v>
      </c>
    </row>
    <row r="4" spans="1:29">
      <c r="A4" s="73"/>
      <c r="B4" s="73"/>
      <c r="C4" s="73"/>
      <c r="D4" s="7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79"/>
      <c r="AB4" s="79"/>
      <c r="AC4" s="73"/>
    </row>
    <row r="5" spans="1:29">
      <c r="A5" s="74"/>
      <c r="B5" s="74"/>
      <c r="C5" s="74"/>
      <c r="D5" s="74"/>
      <c r="E5" s="71">
        <v>1</v>
      </c>
      <c r="F5" s="71">
        <v>2</v>
      </c>
      <c r="G5" s="71">
        <v>3</v>
      </c>
      <c r="H5" s="71">
        <v>4</v>
      </c>
      <c r="I5" s="71">
        <v>5</v>
      </c>
      <c r="J5" s="71">
        <v>6</v>
      </c>
      <c r="K5" s="71">
        <v>7</v>
      </c>
      <c r="L5" s="71">
        <v>8</v>
      </c>
      <c r="M5" s="71">
        <v>9</v>
      </c>
      <c r="N5" s="71">
        <v>10</v>
      </c>
      <c r="O5" s="71">
        <v>11</v>
      </c>
      <c r="P5" s="71">
        <v>12</v>
      </c>
      <c r="Q5" s="71">
        <v>13</v>
      </c>
      <c r="R5" s="71">
        <v>14</v>
      </c>
      <c r="S5" s="71">
        <v>15</v>
      </c>
      <c r="T5" s="71">
        <v>16</v>
      </c>
      <c r="U5" s="71">
        <v>17</v>
      </c>
      <c r="V5" s="71">
        <v>18</v>
      </c>
      <c r="W5" s="71">
        <v>19</v>
      </c>
      <c r="X5" s="71">
        <v>20</v>
      </c>
      <c r="Y5" s="2">
        <v>24</v>
      </c>
      <c r="Z5" s="2">
        <v>25</v>
      </c>
      <c r="AA5" s="80"/>
      <c r="AB5" s="80"/>
      <c r="AC5" s="74"/>
    </row>
    <row r="6" spans="1:29">
      <c r="A6" s="1">
        <v>1</v>
      </c>
      <c r="B6" s="1" t="s">
        <v>78</v>
      </c>
      <c r="C6" s="2">
        <v>1</v>
      </c>
      <c r="D6" s="2">
        <v>6</v>
      </c>
      <c r="E6" s="71">
        <v>1</v>
      </c>
      <c r="F6" s="71">
        <v>1</v>
      </c>
      <c r="G6" s="71">
        <v>1</v>
      </c>
      <c r="H6" s="71">
        <v>1</v>
      </c>
      <c r="I6" s="71">
        <v>1</v>
      </c>
      <c r="J6" s="71">
        <v>1</v>
      </c>
      <c r="K6" s="71">
        <v>2</v>
      </c>
      <c r="L6" s="71">
        <v>1</v>
      </c>
      <c r="M6" s="71">
        <v>1</v>
      </c>
      <c r="N6" s="71">
        <v>1</v>
      </c>
      <c r="O6" s="71">
        <v>1</v>
      </c>
      <c r="P6" s="71">
        <v>1</v>
      </c>
      <c r="Q6" s="71">
        <v>1</v>
      </c>
      <c r="R6" s="71">
        <v>1</v>
      </c>
      <c r="S6" s="71">
        <v>1</v>
      </c>
      <c r="T6" s="71">
        <v>1</v>
      </c>
      <c r="U6" s="71">
        <v>1</v>
      </c>
      <c r="V6" s="71">
        <v>2</v>
      </c>
      <c r="W6" s="71">
        <v>1</v>
      </c>
      <c r="X6" s="71">
        <v>1</v>
      </c>
      <c r="Y6" s="1"/>
      <c r="Z6" s="1"/>
      <c r="AA6" s="71">
        <v>22</v>
      </c>
      <c r="AB6" s="71">
        <v>4</v>
      </c>
      <c r="AC6" s="6">
        <f>AA6/$AC$1*100</f>
        <v>66.666666666666657</v>
      </c>
    </row>
    <row r="7" spans="1:29">
      <c r="A7" s="1">
        <v>2</v>
      </c>
      <c r="B7" s="1" t="s">
        <v>96</v>
      </c>
      <c r="C7" s="2">
        <v>1</v>
      </c>
      <c r="D7" s="2">
        <v>6</v>
      </c>
      <c r="E7" s="71">
        <v>1</v>
      </c>
      <c r="F7" s="71">
        <v>0</v>
      </c>
      <c r="G7" s="71">
        <v>0</v>
      </c>
      <c r="H7" s="71" t="s">
        <v>77</v>
      </c>
      <c r="I7" s="71">
        <v>2</v>
      </c>
      <c r="J7" s="71">
        <v>1</v>
      </c>
      <c r="K7" s="71">
        <v>2</v>
      </c>
      <c r="L7" s="71">
        <v>1</v>
      </c>
      <c r="M7" s="71">
        <v>2</v>
      </c>
      <c r="N7" s="71">
        <v>0</v>
      </c>
      <c r="O7" s="71">
        <v>2</v>
      </c>
      <c r="P7" s="71">
        <v>1</v>
      </c>
      <c r="Q7" s="71">
        <v>1</v>
      </c>
      <c r="R7" s="71">
        <v>1</v>
      </c>
      <c r="S7" s="71">
        <v>0</v>
      </c>
      <c r="T7" s="71">
        <v>2</v>
      </c>
      <c r="U7" s="71">
        <v>1</v>
      </c>
      <c r="V7" s="71">
        <v>2</v>
      </c>
      <c r="W7" s="71">
        <v>2</v>
      </c>
      <c r="X7" s="71">
        <v>0</v>
      </c>
      <c r="Y7" s="1"/>
      <c r="Z7" s="1"/>
      <c r="AA7" s="71">
        <v>21</v>
      </c>
      <c r="AB7" s="71">
        <v>4</v>
      </c>
      <c r="AC7" s="6">
        <f t="shared" ref="AC7:AC24" si="0">AA7/$AC$1*100</f>
        <v>63.636363636363633</v>
      </c>
    </row>
    <row r="8" spans="1:29">
      <c r="A8" s="1">
        <v>3</v>
      </c>
      <c r="B8" s="1" t="s">
        <v>97</v>
      </c>
      <c r="C8" s="2">
        <v>2</v>
      </c>
      <c r="D8" s="2">
        <v>6</v>
      </c>
      <c r="E8" s="71" t="s">
        <v>77</v>
      </c>
      <c r="F8" s="71" t="s">
        <v>77</v>
      </c>
      <c r="G8" s="71" t="s">
        <v>77</v>
      </c>
      <c r="H8" s="71" t="s">
        <v>77</v>
      </c>
      <c r="I8" s="71">
        <v>0</v>
      </c>
      <c r="J8" s="71">
        <v>1</v>
      </c>
      <c r="K8" s="71">
        <v>1</v>
      </c>
      <c r="L8" s="71">
        <v>1</v>
      </c>
      <c r="M8" s="71" t="s">
        <v>77</v>
      </c>
      <c r="N8" s="71">
        <v>1</v>
      </c>
      <c r="O8" s="71">
        <v>2</v>
      </c>
      <c r="P8" s="71">
        <v>0</v>
      </c>
      <c r="Q8" s="71">
        <v>1</v>
      </c>
      <c r="R8" s="71">
        <v>0</v>
      </c>
      <c r="S8" s="71" t="s">
        <v>77</v>
      </c>
      <c r="T8" s="71">
        <v>2</v>
      </c>
      <c r="U8" s="71">
        <v>0</v>
      </c>
      <c r="V8" s="71">
        <v>2</v>
      </c>
      <c r="W8" s="71">
        <v>2</v>
      </c>
      <c r="X8" s="71">
        <v>1</v>
      </c>
      <c r="Y8" s="1"/>
      <c r="Z8" s="1"/>
      <c r="AA8" s="71">
        <v>14</v>
      </c>
      <c r="AB8" s="71">
        <v>3</v>
      </c>
      <c r="AC8" s="6">
        <f t="shared" si="0"/>
        <v>42.424242424242422</v>
      </c>
    </row>
    <row r="9" spans="1:29">
      <c r="A9" s="1">
        <v>4</v>
      </c>
      <c r="B9" s="1" t="s">
        <v>79</v>
      </c>
      <c r="C9" s="2">
        <v>1</v>
      </c>
      <c r="D9" s="2">
        <v>6</v>
      </c>
      <c r="E9" s="71">
        <v>1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1">
        <v>2</v>
      </c>
      <c r="L9" s="71">
        <v>0</v>
      </c>
      <c r="M9" s="71">
        <v>0</v>
      </c>
      <c r="N9" s="71">
        <v>1</v>
      </c>
      <c r="O9" s="71">
        <v>0</v>
      </c>
      <c r="P9" s="71">
        <v>1</v>
      </c>
      <c r="Q9" s="71">
        <v>1</v>
      </c>
      <c r="R9" s="71">
        <v>1</v>
      </c>
      <c r="S9" s="71">
        <v>0</v>
      </c>
      <c r="T9" s="71">
        <v>0</v>
      </c>
      <c r="U9" s="71">
        <v>1</v>
      </c>
      <c r="V9" s="71">
        <v>1</v>
      </c>
      <c r="W9" s="71">
        <v>1</v>
      </c>
      <c r="X9" s="71">
        <v>0</v>
      </c>
      <c r="Y9" s="1"/>
      <c r="Z9" s="1"/>
      <c r="AA9" s="71">
        <v>10</v>
      </c>
      <c r="AB9" s="71">
        <v>3</v>
      </c>
      <c r="AC9" s="6">
        <f t="shared" si="0"/>
        <v>30.303030303030305</v>
      </c>
    </row>
    <row r="10" spans="1:29">
      <c r="A10" s="1">
        <v>5</v>
      </c>
      <c r="B10" s="1" t="s">
        <v>80</v>
      </c>
      <c r="C10" s="2">
        <v>1</v>
      </c>
      <c r="D10" s="2">
        <v>6</v>
      </c>
      <c r="E10" s="71">
        <v>1</v>
      </c>
      <c r="F10" s="71">
        <v>0</v>
      </c>
      <c r="G10" s="71">
        <v>2</v>
      </c>
      <c r="H10" s="71">
        <v>1</v>
      </c>
      <c r="I10" s="71">
        <v>0</v>
      </c>
      <c r="J10" s="71" t="s">
        <v>77</v>
      </c>
      <c r="K10" s="71">
        <v>1</v>
      </c>
      <c r="L10" s="71">
        <v>1</v>
      </c>
      <c r="M10" s="71">
        <v>1</v>
      </c>
      <c r="N10" s="71">
        <v>1</v>
      </c>
      <c r="O10" s="71">
        <v>2</v>
      </c>
      <c r="P10" s="71">
        <v>1</v>
      </c>
      <c r="Q10" s="71">
        <v>1</v>
      </c>
      <c r="R10" s="71">
        <v>1</v>
      </c>
      <c r="S10" s="71">
        <v>1</v>
      </c>
      <c r="T10" s="71">
        <v>2</v>
      </c>
      <c r="U10" s="71">
        <v>1</v>
      </c>
      <c r="V10" s="71">
        <v>2</v>
      </c>
      <c r="W10" s="71">
        <v>2</v>
      </c>
      <c r="X10" s="71">
        <v>1</v>
      </c>
      <c r="Y10" s="1"/>
      <c r="Z10" s="1"/>
      <c r="AA10" s="71">
        <v>22</v>
      </c>
      <c r="AB10" s="71">
        <v>4</v>
      </c>
      <c r="AC10" s="6">
        <f t="shared" si="0"/>
        <v>66.666666666666657</v>
      </c>
    </row>
    <row r="11" spans="1:29">
      <c r="A11" s="1">
        <v>6</v>
      </c>
      <c r="B11" s="1" t="s">
        <v>81</v>
      </c>
      <c r="C11" s="2">
        <v>2</v>
      </c>
      <c r="D11" s="2">
        <v>6</v>
      </c>
      <c r="E11" s="71">
        <v>1</v>
      </c>
      <c r="F11" s="71">
        <v>1</v>
      </c>
      <c r="G11" s="71">
        <v>0</v>
      </c>
      <c r="H11" s="71">
        <v>0</v>
      </c>
      <c r="I11" s="71">
        <v>0</v>
      </c>
      <c r="J11" s="71">
        <v>1</v>
      </c>
      <c r="K11" s="71">
        <v>1</v>
      </c>
      <c r="L11" s="71">
        <v>0</v>
      </c>
      <c r="M11" s="71">
        <v>1</v>
      </c>
      <c r="N11" s="71">
        <v>1</v>
      </c>
      <c r="O11" s="71">
        <v>0</v>
      </c>
      <c r="P11" s="71">
        <v>1</v>
      </c>
      <c r="Q11" s="71">
        <v>0</v>
      </c>
      <c r="R11" s="71">
        <v>1</v>
      </c>
      <c r="S11" s="71">
        <v>1</v>
      </c>
      <c r="T11" s="71">
        <v>0</v>
      </c>
      <c r="U11" s="71">
        <v>1</v>
      </c>
      <c r="V11" s="71">
        <v>1</v>
      </c>
      <c r="W11" s="71">
        <v>2</v>
      </c>
      <c r="X11" s="71">
        <v>1</v>
      </c>
      <c r="Y11" s="1"/>
      <c r="Z11" s="1"/>
      <c r="AA11" s="71">
        <v>14</v>
      </c>
      <c r="AB11" s="71">
        <v>3</v>
      </c>
      <c r="AC11" s="6">
        <f t="shared" si="0"/>
        <v>42.424242424242422</v>
      </c>
    </row>
    <row r="12" spans="1:29">
      <c r="A12" s="1">
        <v>7</v>
      </c>
      <c r="B12" s="1" t="s">
        <v>82</v>
      </c>
      <c r="C12" s="2">
        <v>1</v>
      </c>
      <c r="D12" s="2">
        <v>6</v>
      </c>
      <c r="E12" s="71">
        <v>1</v>
      </c>
      <c r="F12" s="71">
        <v>1</v>
      </c>
      <c r="G12" s="71">
        <v>1</v>
      </c>
      <c r="H12" s="71">
        <v>1</v>
      </c>
      <c r="I12" s="71">
        <v>1</v>
      </c>
      <c r="J12" s="71" t="s">
        <v>77</v>
      </c>
      <c r="K12" s="71">
        <v>2</v>
      </c>
      <c r="L12" s="71">
        <v>1</v>
      </c>
      <c r="M12" s="71">
        <v>1</v>
      </c>
      <c r="N12" s="71">
        <v>1</v>
      </c>
      <c r="O12" s="71">
        <v>0</v>
      </c>
      <c r="P12" s="71">
        <v>1</v>
      </c>
      <c r="Q12" s="71">
        <v>1</v>
      </c>
      <c r="R12" s="71">
        <v>1</v>
      </c>
      <c r="S12" s="71">
        <v>0</v>
      </c>
      <c r="T12" s="71">
        <v>2</v>
      </c>
      <c r="U12" s="71">
        <v>2</v>
      </c>
      <c r="V12" s="71">
        <v>2</v>
      </c>
      <c r="W12" s="71">
        <v>2</v>
      </c>
      <c r="X12" s="71">
        <v>0</v>
      </c>
      <c r="Y12" s="1"/>
      <c r="Z12" s="1"/>
      <c r="AA12" s="71">
        <v>21</v>
      </c>
      <c r="AB12" s="71">
        <v>4</v>
      </c>
      <c r="AC12" s="6">
        <f t="shared" si="0"/>
        <v>63.636363636363633</v>
      </c>
    </row>
    <row r="13" spans="1:29">
      <c r="A13" s="1">
        <v>8</v>
      </c>
      <c r="B13" s="1" t="s">
        <v>83</v>
      </c>
      <c r="C13" s="2">
        <v>1</v>
      </c>
      <c r="D13" s="2">
        <v>6</v>
      </c>
      <c r="E13" s="71">
        <v>0</v>
      </c>
      <c r="F13" s="71">
        <v>0</v>
      </c>
      <c r="G13" s="71" t="s">
        <v>77</v>
      </c>
      <c r="H13" s="71">
        <v>1</v>
      </c>
      <c r="I13" s="71">
        <v>2</v>
      </c>
      <c r="J13" s="71">
        <v>1</v>
      </c>
      <c r="K13" s="71">
        <v>2</v>
      </c>
      <c r="L13" s="71">
        <v>0</v>
      </c>
      <c r="M13" s="71">
        <v>0</v>
      </c>
      <c r="N13" s="71">
        <v>1</v>
      </c>
      <c r="O13" s="71">
        <v>2</v>
      </c>
      <c r="P13" s="71">
        <v>0</v>
      </c>
      <c r="Q13" s="71" t="s">
        <v>77</v>
      </c>
      <c r="R13" s="71">
        <v>1</v>
      </c>
      <c r="S13" s="71" t="s">
        <v>77</v>
      </c>
      <c r="T13" s="71" t="s">
        <v>77</v>
      </c>
      <c r="U13" s="71">
        <v>0</v>
      </c>
      <c r="V13" s="71">
        <v>2</v>
      </c>
      <c r="W13" s="71">
        <v>2</v>
      </c>
      <c r="X13" s="71">
        <v>0</v>
      </c>
      <c r="Y13" s="1"/>
      <c r="Z13" s="1"/>
      <c r="AA13" s="71">
        <v>14</v>
      </c>
      <c r="AB13" s="71">
        <v>3</v>
      </c>
      <c r="AC13" s="6">
        <f t="shared" si="0"/>
        <v>42.424242424242422</v>
      </c>
    </row>
    <row r="14" spans="1:29">
      <c r="A14" s="1">
        <v>9</v>
      </c>
      <c r="B14" s="1" t="s">
        <v>84</v>
      </c>
      <c r="C14" s="2">
        <v>2</v>
      </c>
      <c r="D14" s="2">
        <v>6</v>
      </c>
      <c r="E14" s="71" t="s">
        <v>77</v>
      </c>
      <c r="F14" s="71" t="s">
        <v>77</v>
      </c>
      <c r="G14" s="71">
        <v>0</v>
      </c>
      <c r="H14" s="71" t="s">
        <v>77</v>
      </c>
      <c r="I14" s="71">
        <v>1</v>
      </c>
      <c r="J14" s="71" t="s">
        <v>77</v>
      </c>
      <c r="K14" s="71">
        <v>2</v>
      </c>
      <c r="L14" s="71">
        <v>1</v>
      </c>
      <c r="M14" s="71" t="s">
        <v>77</v>
      </c>
      <c r="N14" s="71">
        <v>1</v>
      </c>
      <c r="O14" s="71">
        <v>1</v>
      </c>
      <c r="P14" s="71" t="s">
        <v>77</v>
      </c>
      <c r="Q14" s="71" t="s">
        <v>77</v>
      </c>
      <c r="R14" s="71">
        <v>0</v>
      </c>
      <c r="S14" s="71" t="s">
        <v>77</v>
      </c>
      <c r="T14" s="71">
        <v>2</v>
      </c>
      <c r="U14" s="71">
        <v>0</v>
      </c>
      <c r="V14" s="71">
        <v>1</v>
      </c>
      <c r="W14" s="71">
        <v>1</v>
      </c>
      <c r="X14" s="71">
        <v>0</v>
      </c>
      <c r="Y14" s="1"/>
      <c r="Z14" s="1"/>
      <c r="AA14" s="71">
        <v>10</v>
      </c>
      <c r="AB14" s="71">
        <v>3</v>
      </c>
      <c r="AC14" s="6">
        <f t="shared" si="0"/>
        <v>30.303030303030305</v>
      </c>
    </row>
    <row r="15" spans="1:29">
      <c r="A15" s="1">
        <v>10</v>
      </c>
      <c r="B15" s="1" t="s">
        <v>85</v>
      </c>
      <c r="C15" s="2">
        <v>1</v>
      </c>
      <c r="D15" s="2">
        <v>6</v>
      </c>
      <c r="E15" s="71">
        <v>1</v>
      </c>
      <c r="F15" s="71">
        <v>0</v>
      </c>
      <c r="G15" s="71" t="s">
        <v>77</v>
      </c>
      <c r="H15" s="71" t="s">
        <v>77</v>
      </c>
      <c r="I15" s="71">
        <v>0</v>
      </c>
      <c r="J15" s="71">
        <v>1</v>
      </c>
      <c r="K15" s="71">
        <v>2</v>
      </c>
      <c r="L15" s="71">
        <v>1</v>
      </c>
      <c r="M15" s="71">
        <v>0</v>
      </c>
      <c r="N15" s="71">
        <v>0</v>
      </c>
      <c r="O15" s="71">
        <v>0</v>
      </c>
      <c r="P15" s="71">
        <v>0</v>
      </c>
      <c r="Q15" s="71">
        <v>2</v>
      </c>
      <c r="R15" s="71">
        <v>0</v>
      </c>
      <c r="S15" s="71" t="s">
        <v>77</v>
      </c>
      <c r="T15" s="71">
        <v>2</v>
      </c>
      <c r="U15" s="71" t="s">
        <v>77</v>
      </c>
      <c r="V15" s="71">
        <v>1</v>
      </c>
      <c r="W15" s="71" t="s">
        <v>77</v>
      </c>
      <c r="X15" s="71">
        <v>0</v>
      </c>
      <c r="Y15" s="1"/>
      <c r="Z15" s="1"/>
      <c r="AA15" s="71">
        <v>10</v>
      </c>
      <c r="AB15" s="71">
        <v>3</v>
      </c>
      <c r="AC15" s="6">
        <f t="shared" si="0"/>
        <v>30.303030303030305</v>
      </c>
    </row>
    <row r="16" spans="1:29">
      <c r="A16" s="1">
        <v>11</v>
      </c>
      <c r="B16" s="1" t="s">
        <v>86</v>
      </c>
      <c r="C16" s="2">
        <v>1</v>
      </c>
      <c r="D16" s="2">
        <v>6</v>
      </c>
      <c r="E16" s="71">
        <v>0</v>
      </c>
      <c r="F16" s="71">
        <v>1</v>
      </c>
      <c r="G16" s="71">
        <v>0</v>
      </c>
      <c r="H16" s="71">
        <v>0</v>
      </c>
      <c r="I16" s="71">
        <v>2</v>
      </c>
      <c r="J16" s="71">
        <v>1</v>
      </c>
      <c r="K16" s="71">
        <v>2</v>
      </c>
      <c r="L16" s="71">
        <v>1</v>
      </c>
      <c r="M16" s="71" t="s">
        <v>77</v>
      </c>
      <c r="N16" s="71">
        <v>1</v>
      </c>
      <c r="O16" s="71">
        <v>0</v>
      </c>
      <c r="P16" s="71">
        <v>1</v>
      </c>
      <c r="Q16" s="71">
        <v>0</v>
      </c>
      <c r="R16" s="71">
        <v>1</v>
      </c>
      <c r="S16" s="71" t="s">
        <v>77</v>
      </c>
      <c r="T16" s="71" t="s">
        <v>77</v>
      </c>
      <c r="U16" s="71">
        <v>0</v>
      </c>
      <c r="V16" s="71">
        <v>2</v>
      </c>
      <c r="W16" s="71">
        <v>1</v>
      </c>
      <c r="X16" s="71">
        <v>0</v>
      </c>
      <c r="Y16" s="1"/>
      <c r="Z16" s="1"/>
      <c r="AA16" s="71">
        <v>13</v>
      </c>
      <c r="AB16" s="71">
        <v>3</v>
      </c>
      <c r="AC16" s="6">
        <f t="shared" si="0"/>
        <v>39.393939393939391</v>
      </c>
    </row>
    <row r="17" spans="1:29">
      <c r="A17" s="1">
        <v>12</v>
      </c>
      <c r="B17" s="1" t="s">
        <v>98</v>
      </c>
      <c r="C17" s="2">
        <v>1</v>
      </c>
      <c r="D17" s="2">
        <v>6</v>
      </c>
      <c r="E17" s="71">
        <v>1</v>
      </c>
      <c r="F17" s="71">
        <v>0</v>
      </c>
      <c r="G17" s="71">
        <v>0</v>
      </c>
      <c r="H17" s="71">
        <v>1</v>
      </c>
      <c r="I17" s="71">
        <v>1</v>
      </c>
      <c r="J17" s="71">
        <v>1</v>
      </c>
      <c r="K17" s="71">
        <v>2</v>
      </c>
      <c r="L17" s="71">
        <v>1</v>
      </c>
      <c r="M17" s="71">
        <v>2</v>
      </c>
      <c r="N17" s="71">
        <v>0</v>
      </c>
      <c r="O17" s="71">
        <v>0</v>
      </c>
      <c r="P17" s="71">
        <v>0</v>
      </c>
      <c r="Q17" s="71">
        <v>1</v>
      </c>
      <c r="R17" s="71">
        <v>1</v>
      </c>
      <c r="S17" s="71">
        <v>0</v>
      </c>
      <c r="T17" s="71">
        <v>2</v>
      </c>
      <c r="U17" s="71">
        <v>0</v>
      </c>
      <c r="V17" s="71">
        <v>2</v>
      </c>
      <c r="W17" s="71">
        <v>1</v>
      </c>
      <c r="X17" s="71">
        <v>0</v>
      </c>
      <c r="Y17" s="1"/>
      <c r="Z17" s="1"/>
      <c r="AA17" s="71">
        <v>16</v>
      </c>
      <c r="AB17" s="71">
        <v>3</v>
      </c>
      <c r="AC17" s="6">
        <f t="shared" si="0"/>
        <v>48.484848484848484</v>
      </c>
    </row>
    <row r="18" spans="1:29">
      <c r="A18" s="1">
        <v>13</v>
      </c>
      <c r="B18" s="1" t="s">
        <v>91</v>
      </c>
      <c r="C18" s="2">
        <v>1</v>
      </c>
      <c r="D18" s="2">
        <v>6</v>
      </c>
      <c r="E18" s="71">
        <v>0</v>
      </c>
      <c r="F18" s="71">
        <v>0</v>
      </c>
      <c r="G18" s="71">
        <v>0</v>
      </c>
      <c r="H18" s="71">
        <v>0</v>
      </c>
      <c r="I18" s="71">
        <v>2</v>
      </c>
      <c r="J18" s="71">
        <v>0</v>
      </c>
      <c r="K18" s="71">
        <v>2</v>
      </c>
      <c r="L18" s="71">
        <v>1</v>
      </c>
      <c r="M18" s="71">
        <v>0</v>
      </c>
      <c r="N18" s="71">
        <v>1</v>
      </c>
      <c r="O18" s="71">
        <v>2</v>
      </c>
      <c r="P18" s="71" t="s">
        <v>77</v>
      </c>
      <c r="Q18" s="71" t="s">
        <v>77</v>
      </c>
      <c r="R18" s="71">
        <v>1</v>
      </c>
      <c r="S18" s="71" t="s">
        <v>77</v>
      </c>
      <c r="T18" s="71">
        <v>0</v>
      </c>
      <c r="U18" s="71" t="s">
        <v>77</v>
      </c>
      <c r="V18" s="71">
        <v>2</v>
      </c>
      <c r="W18" s="71" t="s">
        <v>77</v>
      </c>
      <c r="X18" s="71" t="s">
        <v>77</v>
      </c>
      <c r="Y18" s="1"/>
      <c r="Z18" s="1"/>
      <c r="AA18" s="71">
        <v>11</v>
      </c>
      <c r="AB18" s="71">
        <v>3</v>
      </c>
      <c r="AC18" s="6">
        <f t="shared" si="0"/>
        <v>33.333333333333329</v>
      </c>
    </row>
    <row r="19" spans="1:29">
      <c r="A19" s="1">
        <v>14</v>
      </c>
      <c r="B19" s="1" t="s">
        <v>99</v>
      </c>
      <c r="C19" s="2">
        <v>2</v>
      </c>
      <c r="D19" s="2">
        <v>6</v>
      </c>
      <c r="E19" s="71">
        <v>1</v>
      </c>
      <c r="F19" s="71">
        <v>0</v>
      </c>
      <c r="G19" s="71">
        <v>0</v>
      </c>
      <c r="H19" s="71">
        <v>1</v>
      </c>
      <c r="I19" s="71">
        <v>1</v>
      </c>
      <c r="J19" s="71">
        <v>1</v>
      </c>
      <c r="K19" s="71">
        <v>2</v>
      </c>
      <c r="L19" s="71">
        <v>1</v>
      </c>
      <c r="M19" s="71">
        <v>2</v>
      </c>
      <c r="N19" s="71">
        <v>0</v>
      </c>
      <c r="O19" s="71">
        <v>0</v>
      </c>
      <c r="P19" s="71">
        <v>0</v>
      </c>
      <c r="Q19" s="71">
        <v>1</v>
      </c>
      <c r="R19" s="71">
        <v>1</v>
      </c>
      <c r="S19" s="71">
        <v>0</v>
      </c>
      <c r="T19" s="71">
        <v>2</v>
      </c>
      <c r="U19" s="71">
        <v>0</v>
      </c>
      <c r="V19" s="71">
        <v>0</v>
      </c>
      <c r="W19" s="71">
        <v>1</v>
      </c>
      <c r="X19" s="71">
        <v>0</v>
      </c>
      <c r="Y19" s="1"/>
      <c r="Z19" s="1"/>
      <c r="AA19" s="71">
        <v>14</v>
      </c>
      <c r="AB19" s="71">
        <v>3</v>
      </c>
      <c r="AC19" s="6">
        <f t="shared" si="0"/>
        <v>42.424242424242422</v>
      </c>
    </row>
    <row r="20" spans="1:29">
      <c r="A20" s="1">
        <v>15</v>
      </c>
      <c r="B20" s="1" t="s">
        <v>87</v>
      </c>
      <c r="C20" s="2">
        <v>1</v>
      </c>
      <c r="D20" s="2">
        <v>6</v>
      </c>
      <c r="E20" s="71">
        <v>1</v>
      </c>
      <c r="F20" s="71">
        <v>0</v>
      </c>
      <c r="G20" s="71">
        <v>0</v>
      </c>
      <c r="H20" s="71">
        <v>1</v>
      </c>
      <c r="I20" s="71">
        <v>0</v>
      </c>
      <c r="J20" s="71">
        <v>0</v>
      </c>
      <c r="K20" s="71">
        <v>1</v>
      </c>
      <c r="L20" s="71">
        <v>1</v>
      </c>
      <c r="M20" s="71">
        <v>2</v>
      </c>
      <c r="N20" s="71">
        <v>0</v>
      </c>
      <c r="O20" s="71">
        <v>1</v>
      </c>
      <c r="P20" s="71">
        <v>0</v>
      </c>
      <c r="Q20" s="71">
        <v>1</v>
      </c>
      <c r="R20" s="71">
        <v>1</v>
      </c>
      <c r="S20" s="71">
        <v>0</v>
      </c>
      <c r="T20" s="71">
        <v>2</v>
      </c>
      <c r="U20" s="71" t="s">
        <v>77</v>
      </c>
      <c r="V20" s="71">
        <v>0</v>
      </c>
      <c r="W20" s="71">
        <v>1</v>
      </c>
      <c r="X20" s="71">
        <v>0</v>
      </c>
      <c r="Y20" s="1"/>
      <c r="Z20" s="1"/>
      <c r="AA20" s="71">
        <v>12</v>
      </c>
      <c r="AB20" s="71">
        <v>3</v>
      </c>
      <c r="AC20" s="6">
        <f t="shared" si="0"/>
        <v>36.363636363636367</v>
      </c>
    </row>
    <row r="21" spans="1:29">
      <c r="A21" s="1">
        <v>16</v>
      </c>
      <c r="B21" s="1" t="s">
        <v>88</v>
      </c>
      <c r="C21" s="2">
        <v>2</v>
      </c>
      <c r="D21" s="2">
        <v>6</v>
      </c>
      <c r="E21" s="71">
        <v>1</v>
      </c>
      <c r="F21" s="71">
        <v>0</v>
      </c>
      <c r="G21" s="71">
        <v>0</v>
      </c>
      <c r="H21" s="71" t="s">
        <v>77</v>
      </c>
      <c r="I21" s="71">
        <v>2</v>
      </c>
      <c r="J21" s="71">
        <v>1</v>
      </c>
      <c r="K21" s="71">
        <v>0</v>
      </c>
      <c r="L21" s="71">
        <v>0</v>
      </c>
      <c r="M21" s="71">
        <v>0</v>
      </c>
      <c r="N21" s="71">
        <v>1</v>
      </c>
      <c r="O21" s="71">
        <v>1</v>
      </c>
      <c r="P21" s="71" t="s">
        <v>77</v>
      </c>
      <c r="Q21" s="71">
        <v>1</v>
      </c>
      <c r="R21" s="71">
        <v>1</v>
      </c>
      <c r="S21" s="71">
        <v>0</v>
      </c>
      <c r="T21" s="71" t="s">
        <v>77</v>
      </c>
      <c r="U21" s="71">
        <v>0</v>
      </c>
      <c r="V21" s="71">
        <v>0</v>
      </c>
      <c r="W21" s="71">
        <v>1</v>
      </c>
      <c r="X21" s="71">
        <v>1</v>
      </c>
      <c r="Y21" s="1"/>
      <c r="Z21" s="1"/>
      <c r="AA21" s="71">
        <v>10</v>
      </c>
      <c r="AB21" s="71">
        <v>3</v>
      </c>
      <c r="AC21" s="6">
        <f t="shared" si="0"/>
        <v>30.303030303030305</v>
      </c>
    </row>
    <row r="22" spans="1:29">
      <c r="A22" s="1">
        <v>17</v>
      </c>
      <c r="B22" s="1" t="s">
        <v>89</v>
      </c>
      <c r="C22" s="2">
        <v>1</v>
      </c>
      <c r="D22" s="2">
        <v>6</v>
      </c>
      <c r="E22" s="71">
        <v>1</v>
      </c>
      <c r="F22" s="71">
        <v>0</v>
      </c>
      <c r="G22" s="71">
        <v>2</v>
      </c>
      <c r="H22" s="71" t="s">
        <v>77</v>
      </c>
      <c r="I22" s="71">
        <v>2</v>
      </c>
      <c r="J22" s="71">
        <v>0</v>
      </c>
      <c r="K22" s="71">
        <v>2</v>
      </c>
      <c r="L22" s="71">
        <v>1</v>
      </c>
      <c r="M22" s="71">
        <v>2</v>
      </c>
      <c r="N22" s="71">
        <v>0</v>
      </c>
      <c r="O22" s="71">
        <v>1</v>
      </c>
      <c r="P22" s="71">
        <v>0</v>
      </c>
      <c r="Q22" s="71">
        <v>0</v>
      </c>
      <c r="R22" s="71">
        <v>1</v>
      </c>
      <c r="S22" s="71">
        <v>0</v>
      </c>
      <c r="T22" s="71">
        <v>1</v>
      </c>
      <c r="U22" s="71">
        <v>0</v>
      </c>
      <c r="V22" s="71">
        <v>0</v>
      </c>
      <c r="W22" s="71">
        <v>2</v>
      </c>
      <c r="X22" s="71">
        <v>0</v>
      </c>
      <c r="Y22" s="1"/>
      <c r="Z22" s="1"/>
      <c r="AA22" s="71">
        <v>15</v>
      </c>
      <c r="AB22" s="71">
        <v>3</v>
      </c>
      <c r="AC22" s="6">
        <f t="shared" si="0"/>
        <v>45.454545454545453</v>
      </c>
    </row>
    <row r="23" spans="1:29">
      <c r="A23" s="1">
        <v>18</v>
      </c>
      <c r="B23" s="1" t="s">
        <v>90</v>
      </c>
      <c r="C23" s="2">
        <v>1</v>
      </c>
      <c r="D23" s="2">
        <v>6</v>
      </c>
      <c r="E23" s="71">
        <v>1</v>
      </c>
      <c r="F23" s="71">
        <v>0</v>
      </c>
      <c r="G23" s="71">
        <v>2</v>
      </c>
      <c r="H23" s="71" t="s">
        <v>77</v>
      </c>
      <c r="I23" s="71">
        <v>2</v>
      </c>
      <c r="J23" s="71">
        <v>0</v>
      </c>
      <c r="K23" s="71">
        <v>2</v>
      </c>
      <c r="L23" s="71">
        <v>1</v>
      </c>
      <c r="M23" s="71">
        <v>2</v>
      </c>
      <c r="N23" s="71">
        <v>0</v>
      </c>
      <c r="O23" s="71">
        <v>2</v>
      </c>
      <c r="P23" s="71">
        <v>0</v>
      </c>
      <c r="Q23" s="71">
        <v>1</v>
      </c>
      <c r="R23" s="71">
        <v>1</v>
      </c>
      <c r="S23" s="71">
        <v>1</v>
      </c>
      <c r="T23" s="71">
        <v>2</v>
      </c>
      <c r="U23" s="71" t="s">
        <v>77</v>
      </c>
      <c r="V23" s="71">
        <v>2</v>
      </c>
      <c r="W23" s="71">
        <v>2</v>
      </c>
      <c r="X23" s="71">
        <v>1</v>
      </c>
      <c r="Y23" s="1"/>
      <c r="Z23" s="1"/>
      <c r="AA23" s="71">
        <v>22</v>
      </c>
      <c r="AB23" s="71">
        <v>4</v>
      </c>
      <c r="AC23" s="6">
        <f t="shared" si="0"/>
        <v>66.666666666666657</v>
      </c>
    </row>
    <row r="24" spans="1:29">
      <c r="A24" s="1">
        <v>19</v>
      </c>
      <c r="B24" s="1" t="s">
        <v>92</v>
      </c>
      <c r="C24" s="2">
        <v>2</v>
      </c>
      <c r="D24" s="2">
        <v>6</v>
      </c>
      <c r="E24" s="71">
        <v>1</v>
      </c>
      <c r="F24" s="71">
        <v>0</v>
      </c>
      <c r="G24" s="71">
        <v>0</v>
      </c>
      <c r="H24" s="71" t="s">
        <v>77</v>
      </c>
      <c r="I24" s="71">
        <v>0</v>
      </c>
      <c r="J24" s="71">
        <v>0</v>
      </c>
      <c r="K24" s="71">
        <v>1</v>
      </c>
      <c r="L24" s="71">
        <v>1</v>
      </c>
      <c r="M24" s="71" t="s">
        <v>77</v>
      </c>
      <c r="N24" s="71" t="s">
        <v>77</v>
      </c>
      <c r="O24" s="71">
        <v>2</v>
      </c>
      <c r="P24" s="71">
        <v>1</v>
      </c>
      <c r="Q24" s="71">
        <v>0</v>
      </c>
      <c r="R24" s="71">
        <v>0</v>
      </c>
      <c r="S24" s="71" t="s">
        <v>77</v>
      </c>
      <c r="T24" s="71">
        <v>2</v>
      </c>
      <c r="U24" s="71">
        <v>2</v>
      </c>
      <c r="V24" s="71">
        <v>0</v>
      </c>
      <c r="W24" s="71">
        <v>1</v>
      </c>
      <c r="X24" s="71">
        <v>2</v>
      </c>
      <c r="Y24" s="1"/>
      <c r="Z24" s="1"/>
      <c r="AA24" s="71">
        <v>13</v>
      </c>
      <c r="AB24" s="71">
        <v>3</v>
      </c>
      <c r="AC24" s="6">
        <f t="shared" si="0"/>
        <v>39.393939393939391</v>
      </c>
    </row>
    <row r="25" spans="1:29">
      <c r="A25" s="1">
        <v>20</v>
      </c>
      <c r="B25" s="1" t="s">
        <v>93</v>
      </c>
      <c r="C25" s="2">
        <v>2</v>
      </c>
      <c r="D25" s="2">
        <v>6</v>
      </c>
      <c r="E25" s="71">
        <v>1</v>
      </c>
      <c r="F25" s="71">
        <v>0</v>
      </c>
      <c r="G25" s="71">
        <v>0</v>
      </c>
      <c r="H25" s="71">
        <v>1</v>
      </c>
      <c r="I25" s="71">
        <v>0</v>
      </c>
      <c r="J25" s="71" t="s">
        <v>77</v>
      </c>
      <c r="K25" s="71">
        <v>1</v>
      </c>
      <c r="L25" s="71" t="s">
        <v>77</v>
      </c>
      <c r="M25" s="71">
        <v>0</v>
      </c>
      <c r="N25" s="71">
        <v>0</v>
      </c>
      <c r="O25" s="71">
        <v>0</v>
      </c>
      <c r="P25" s="71">
        <v>0</v>
      </c>
      <c r="Q25" s="71" t="s">
        <v>77</v>
      </c>
      <c r="R25" s="71" t="s">
        <v>77</v>
      </c>
      <c r="S25" s="71">
        <v>2</v>
      </c>
      <c r="T25" s="71" t="s">
        <v>77</v>
      </c>
      <c r="U25" s="71" t="s">
        <v>77</v>
      </c>
      <c r="V25" s="71">
        <v>2</v>
      </c>
      <c r="W25" s="71">
        <v>2</v>
      </c>
      <c r="X25" s="71">
        <v>1</v>
      </c>
      <c r="Y25" s="1"/>
      <c r="Z25" s="1"/>
      <c r="AA25" s="71">
        <v>10</v>
      </c>
      <c r="AB25" s="71">
        <v>3</v>
      </c>
      <c r="AC25" s="6">
        <f>AA25/$AC$1*100</f>
        <v>30.303030303030305</v>
      </c>
    </row>
    <row r="26" spans="1:29">
      <c r="A26" s="1">
        <v>21</v>
      </c>
      <c r="B26" s="1" t="s">
        <v>100</v>
      </c>
      <c r="C26" s="2">
        <v>1</v>
      </c>
      <c r="D26" s="2">
        <v>6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2</v>
      </c>
      <c r="L26" s="71">
        <v>1</v>
      </c>
      <c r="M26" s="71">
        <v>2</v>
      </c>
      <c r="N26" s="71">
        <v>1</v>
      </c>
      <c r="O26" s="71">
        <v>2</v>
      </c>
      <c r="P26" s="71">
        <v>1</v>
      </c>
      <c r="Q26" s="71">
        <v>1</v>
      </c>
      <c r="R26" s="71">
        <v>1</v>
      </c>
      <c r="S26" s="71">
        <v>0</v>
      </c>
      <c r="T26" s="71">
        <v>2</v>
      </c>
      <c r="U26" s="71">
        <v>2</v>
      </c>
      <c r="V26" s="71" t="s">
        <v>77</v>
      </c>
      <c r="W26" s="71" t="s">
        <v>77</v>
      </c>
      <c r="X26" s="71" t="s">
        <v>77</v>
      </c>
      <c r="Y26" s="1"/>
      <c r="Z26" s="1"/>
      <c r="AA26" s="71">
        <v>15</v>
      </c>
      <c r="AB26" s="71">
        <v>3</v>
      </c>
      <c r="AC26" s="6">
        <f>AA26/$AC$1*100</f>
        <v>45.454545454545453</v>
      </c>
    </row>
    <row r="27" spans="1:29">
      <c r="A27" s="1">
        <v>22</v>
      </c>
      <c r="B27" s="1" t="s">
        <v>94</v>
      </c>
      <c r="C27" s="2">
        <v>1</v>
      </c>
      <c r="D27" s="2">
        <v>6</v>
      </c>
      <c r="E27" s="71">
        <v>1</v>
      </c>
      <c r="F27" s="71">
        <v>0</v>
      </c>
      <c r="G27" s="71">
        <v>0</v>
      </c>
      <c r="H27" s="71">
        <v>1</v>
      </c>
      <c r="I27" s="71">
        <v>2</v>
      </c>
      <c r="J27" s="71">
        <v>1</v>
      </c>
      <c r="K27" s="71">
        <v>2</v>
      </c>
      <c r="L27" s="71">
        <v>1</v>
      </c>
      <c r="M27" s="71">
        <v>2</v>
      </c>
      <c r="N27" s="71">
        <v>0</v>
      </c>
      <c r="O27" s="71">
        <v>0</v>
      </c>
      <c r="P27" s="71">
        <v>0</v>
      </c>
      <c r="Q27" s="71" t="s">
        <v>77</v>
      </c>
      <c r="R27" s="71">
        <v>0</v>
      </c>
      <c r="S27" s="71" t="s">
        <v>77</v>
      </c>
      <c r="T27" s="71">
        <v>0</v>
      </c>
      <c r="U27" s="71">
        <v>0</v>
      </c>
      <c r="V27" s="71">
        <v>2</v>
      </c>
      <c r="W27" s="71">
        <v>2</v>
      </c>
      <c r="X27" s="71">
        <v>0</v>
      </c>
      <c r="Y27" s="1"/>
      <c r="Z27" s="1"/>
      <c r="AA27" s="71">
        <v>14</v>
      </c>
      <c r="AB27" s="71">
        <v>3</v>
      </c>
      <c r="AC27" s="6">
        <f>AA27/$AC$1*100</f>
        <v>42.424242424242422</v>
      </c>
    </row>
    <row r="28" spans="1:29">
      <c r="A28" s="1">
        <v>23</v>
      </c>
      <c r="B28" s="1" t="s">
        <v>101</v>
      </c>
      <c r="C28" s="2">
        <v>2</v>
      </c>
      <c r="D28" s="2">
        <v>6</v>
      </c>
      <c r="E28" s="71">
        <v>1</v>
      </c>
      <c r="F28" s="71">
        <v>0</v>
      </c>
      <c r="G28" s="71">
        <v>0</v>
      </c>
      <c r="H28" s="71" t="s">
        <v>77</v>
      </c>
      <c r="I28" s="71">
        <v>2</v>
      </c>
      <c r="J28" s="71">
        <v>0</v>
      </c>
      <c r="K28" s="71">
        <v>1</v>
      </c>
      <c r="L28" s="71">
        <v>1</v>
      </c>
      <c r="M28" s="71">
        <v>0</v>
      </c>
      <c r="N28" s="71">
        <v>0</v>
      </c>
      <c r="O28" s="71">
        <v>1</v>
      </c>
      <c r="P28" s="71">
        <v>0</v>
      </c>
      <c r="Q28" s="71">
        <v>2</v>
      </c>
      <c r="R28" s="71">
        <v>1</v>
      </c>
      <c r="S28" s="71" t="s">
        <v>77</v>
      </c>
      <c r="T28" s="71">
        <v>2</v>
      </c>
      <c r="U28" s="71" t="s">
        <v>77</v>
      </c>
      <c r="V28" s="71">
        <v>2</v>
      </c>
      <c r="W28" s="71" t="s">
        <v>77</v>
      </c>
      <c r="X28" s="71" t="s">
        <v>77</v>
      </c>
      <c r="Y28" s="1"/>
      <c r="Z28" s="1"/>
      <c r="AA28" s="71">
        <v>13</v>
      </c>
      <c r="AB28" s="71">
        <v>3</v>
      </c>
      <c r="AC28" s="6">
        <f>AA28/$AC$1*100</f>
        <v>39.393939393939391</v>
      </c>
    </row>
    <row r="29" spans="1:29">
      <c r="A29" s="1">
        <v>24</v>
      </c>
      <c r="B29" s="1" t="s">
        <v>102</v>
      </c>
      <c r="C29" s="2">
        <v>2</v>
      </c>
      <c r="D29" s="2">
        <v>6</v>
      </c>
      <c r="E29" s="71">
        <v>1</v>
      </c>
      <c r="F29" s="71">
        <v>1</v>
      </c>
      <c r="G29" s="71">
        <v>1</v>
      </c>
      <c r="H29" s="71">
        <v>1</v>
      </c>
      <c r="I29" s="71">
        <v>2</v>
      </c>
      <c r="J29" s="71">
        <v>1</v>
      </c>
      <c r="K29" s="71">
        <v>2</v>
      </c>
      <c r="L29" s="71">
        <v>1</v>
      </c>
      <c r="M29" s="71">
        <v>2</v>
      </c>
      <c r="N29" s="71">
        <v>1</v>
      </c>
      <c r="O29" s="71">
        <v>2</v>
      </c>
      <c r="P29" s="71">
        <v>1</v>
      </c>
      <c r="Q29" s="71">
        <v>1</v>
      </c>
      <c r="R29" s="71">
        <v>1</v>
      </c>
      <c r="S29" s="71">
        <v>1</v>
      </c>
      <c r="T29" s="71">
        <v>2</v>
      </c>
      <c r="U29" s="71">
        <v>2</v>
      </c>
      <c r="V29" s="71">
        <v>2</v>
      </c>
      <c r="W29" s="71">
        <v>2</v>
      </c>
      <c r="X29" s="71">
        <v>2</v>
      </c>
      <c r="Y29" s="1"/>
      <c r="Z29" s="1"/>
      <c r="AA29" s="71">
        <v>29</v>
      </c>
      <c r="AB29" s="71">
        <v>5</v>
      </c>
      <c r="AC29" s="6">
        <f>AA29/$AC$1*100</f>
        <v>87.878787878787875</v>
      </c>
    </row>
    <row r="30" spans="1:29">
      <c r="A30" s="1">
        <v>25</v>
      </c>
      <c r="B30" s="1" t="s">
        <v>95</v>
      </c>
      <c r="C30" s="2">
        <v>2</v>
      </c>
      <c r="D30" s="2">
        <v>6</v>
      </c>
      <c r="E30" s="71" t="s">
        <v>77</v>
      </c>
      <c r="F30" s="71">
        <v>0</v>
      </c>
      <c r="G30" s="71">
        <v>0</v>
      </c>
      <c r="H30" s="71" t="s">
        <v>77</v>
      </c>
      <c r="I30" s="71">
        <v>0</v>
      </c>
      <c r="J30" s="71">
        <v>1</v>
      </c>
      <c r="K30" s="71">
        <v>2</v>
      </c>
      <c r="L30" s="71">
        <v>1</v>
      </c>
      <c r="M30" s="71">
        <v>1</v>
      </c>
      <c r="N30" s="71">
        <v>1</v>
      </c>
      <c r="O30" s="71">
        <v>2</v>
      </c>
      <c r="P30" s="71">
        <v>1</v>
      </c>
      <c r="Q30" s="71" t="s">
        <v>77</v>
      </c>
      <c r="R30" s="71">
        <v>1</v>
      </c>
      <c r="S30" s="71">
        <v>0</v>
      </c>
      <c r="T30" s="71">
        <v>2</v>
      </c>
      <c r="U30" s="71">
        <v>0</v>
      </c>
      <c r="V30" s="71">
        <v>2</v>
      </c>
      <c r="W30" s="71">
        <v>2</v>
      </c>
      <c r="X30" s="71">
        <v>0</v>
      </c>
      <c r="Y30" s="1"/>
      <c r="Z30" s="1"/>
      <c r="AA30" s="71">
        <v>16</v>
      </c>
      <c r="AB30" s="71">
        <v>3</v>
      </c>
      <c r="AC30" s="6">
        <f>AA30/$AC$1*100</f>
        <v>48.484848484848484</v>
      </c>
    </row>
    <row r="31" spans="1:29">
      <c r="A31" s="1"/>
      <c r="B31" s="1"/>
      <c r="C31" s="2"/>
      <c r="D31" s="2"/>
      <c r="E31" s="7">
        <f>AVERAGE(E6:E30)/E1*100</f>
        <v>81.818181818181827</v>
      </c>
      <c r="F31" s="7">
        <f>AVERAGE(F6:F30)/F1*100</f>
        <v>10.869565217391305</v>
      </c>
      <c r="G31" s="7">
        <f>AVERAGE(G6:G30)/G1*100</f>
        <v>20.454545454545457</v>
      </c>
      <c r="H31" s="7">
        <f>AVERAGE(H6:H30)/H1*100</f>
        <v>66.666666666666657</v>
      </c>
      <c r="I31" s="7">
        <f>AVERAGE(I6:I30)/I1*100</f>
        <v>100</v>
      </c>
      <c r="J31" s="7">
        <f>AVERAGE(J6:J30)/J1*100</f>
        <v>30.952380952380953</v>
      </c>
      <c r="K31" s="7">
        <f>AVERAGE(K6:K30)/K1*100</f>
        <v>164</v>
      </c>
      <c r="L31" s="7">
        <f>AVERAGE(L6:L30)/L1*100</f>
        <v>41.666666666666671</v>
      </c>
      <c r="M31" s="7">
        <f>AVERAGE(M6:M30)/M1*100</f>
        <v>109.52380952380953</v>
      </c>
      <c r="N31" s="7">
        <f>AVERAGE(N6:N30)/N1*100</f>
        <v>29.166666666666668</v>
      </c>
      <c r="O31" s="7">
        <f>AVERAGE(O6:O30)/O1*100</f>
        <v>104</v>
      </c>
      <c r="P31" s="7">
        <f>AVERAGE(P6:P30)/P1*100</f>
        <v>25</v>
      </c>
      <c r="Q31" s="7">
        <f>AVERAGE(Q6:Q30)/Q1*100</f>
        <v>89.473684210526315</v>
      </c>
      <c r="R31" s="7">
        <f>AVERAGE(R6:R30)/R1*100</f>
        <v>39.583333333333329</v>
      </c>
      <c r="S31" s="7">
        <f>AVERAGE(S6:S30)/S1*100</f>
        <v>43.75</v>
      </c>
      <c r="T31" s="7">
        <f>AVERAGE(T6:T30)/T1*100</f>
        <v>76.19047619047619</v>
      </c>
      <c r="U31" s="7">
        <f>AVERAGE(U6:U30)/U1*100</f>
        <v>34.210526315789473</v>
      </c>
      <c r="V31" s="7">
        <f>AVERAGE(V6:V30)/V1*100</f>
        <v>70.833333333333343</v>
      </c>
      <c r="W31" s="7">
        <f>AVERAGE(W6:W30)/W1*100</f>
        <v>78.571428571428569</v>
      </c>
      <c r="X31" s="7">
        <f>AVERAGE(X6:X30)/X1*100</f>
        <v>25</v>
      </c>
      <c r="Y31" s="7" t="e">
        <f>AVERAGE(Y6:Y30)/Y1*100</f>
        <v>#DIV/0!</v>
      </c>
      <c r="Z31" s="7" t="e">
        <f>AVERAGE(Z6:Z30)/Z1*100</f>
        <v>#DIV/0!</v>
      </c>
      <c r="AA31" s="34">
        <f>AVERAGE(AA6:AA30)</f>
        <v>15.24</v>
      </c>
      <c r="AB31" s="34">
        <f>AVERAGE(AB6:AB30)</f>
        <v>3.28</v>
      </c>
      <c r="AC31" s="34">
        <f>AVERAGE(AC6:AC30)</f>
        <v>46.18181818181818</v>
      </c>
    </row>
    <row r="32" spans="1:29" s="27" customFormat="1">
      <c r="C32" s="35"/>
      <c r="D32" s="35"/>
      <c r="AA32" s="36"/>
      <c r="AB32" s="35"/>
    </row>
    <row r="33" spans="3:29">
      <c r="E33" s="14">
        <v>132</v>
      </c>
      <c r="AA33" s="85" t="s">
        <v>10</v>
      </c>
      <c r="AB33" s="86"/>
    </row>
    <row r="34" spans="3:29">
      <c r="E34" s="2">
        <f>COUNTIF(E6:E30,E1)/$E$33</f>
        <v>0.13636363636363635</v>
      </c>
      <c r="F34" s="2">
        <f>COUNTIF(F6:F30,F1)/$E$33</f>
        <v>0</v>
      </c>
      <c r="G34" s="2">
        <f>COUNTIF(G6:G30,G1)/$E$33</f>
        <v>2.2727272727272728E-2</v>
      </c>
      <c r="H34" s="2">
        <f>COUNTIF(H6:H30,H1)/$E$33</f>
        <v>7.575757575757576E-2</v>
      </c>
      <c r="I34" s="2">
        <f>COUNTIF(I6:I30,I1)/$E$33</f>
        <v>3.787878787878788E-2</v>
      </c>
      <c r="J34" s="2">
        <f>COUNTIF(J6:J30,J1)/$E$33</f>
        <v>0</v>
      </c>
      <c r="K34" s="2">
        <f>COUNTIF(K6:K30,K1)/$E$33</f>
        <v>5.3030303030303032E-2</v>
      </c>
      <c r="L34" s="2">
        <f>COUNTIF(L6:L30,L1)/$E$33</f>
        <v>0</v>
      </c>
      <c r="M34" s="2">
        <f>COUNTIF(M6:M30,M1)/$E$33</f>
        <v>3.787878787878788E-2</v>
      </c>
      <c r="N34" s="2">
        <f>COUNTIF(N6:N30,N1)/$E$33</f>
        <v>0</v>
      </c>
      <c r="O34" s="2">
        <f>COUNTIF(O6:O30,O1)/$E$33</f>
        <v>4.5454545454545456E-2</v>
      </c>
      <c r="P34" s="2">
        <f>COUNTIF(P6:P30,P1)/$E$33</f>
        <v>0</v>
      </c>
      <c r="Q34" s="2">
        <f>COUNTIF(Q6:Q30,Q1)/$E$33</f>
        <v>9.8484848484848481E-2</v>
      </c>
      <c r="R34" s="2">
        <f>COUNTIF(R6:R30,R1)/$E$33</f>
        <v>0</v>
      </c>
      <c r="S34" s="2">
        <f>COUNTIF(S6:S30,S1)/$E$33</f>
        <v>3.787878787878788E-2</v>
      </c>
      <c r="T34" s="2">
        <f>COUNTIF(T6:T30,T1)/$E$33</f>
        <v>0.11363636363636363</v>
      </c>
      <c r="U34" s="2">
        <f>COUNTIF(U6:U30,U1)/$E$33</f>
        <v>3.0303030303030304E-2</v>
      </c>
      <c r="V34" s="2">
        <f>COUNTIF(V6:V30,V1)/$E$33</f>
        <v>0.11363636363636363</v>
      </c>
      <c r="W34" s="2">
        <f>COUNTIF(W6:W30,W1)/$E$33</f>
        <v>9.0909090909090912E-2</v>
      </c>
      <c r="X34" s="2">
        <f>COUNTIF(X6:X30,X1)/$E$33</f>
        <v>1.5151515151515152E-2</v>
      </c>
      <c r="Y34" s="2">
        <f>COUNTIF(Y6:Y30,Y1)/$E$33</f>
        <v>0</v>
      </c>
      <c r="Z34" s="2">
        <f>COUNTIF(Z6:Z30,Z1)/$E$33</f>
        <v>0</v>
      </c>
      <c r="AA34" s="85" t="s">
        <v>11</v>
      </c>
      <c r="AB34" s="86"/>
    </row>
    <row r="35" spans="3:29">
      <c r="E35" s="2">
        <f t="shared" ref="E35:Z35" si="1">$E$33-E34-E37-E36</f>
        <v>127.86363636363637</v>
      </c>
      <c r="F35" s="2">
        <f t="shared" si="1"/>
        <v>114</v>
      </c>
      <c r="G35" s="2">
        <f t="shared" si="1"/>
        <v>115.97727272727272</v>
      </c>
      <c r="H35" s="2">
        <f t="shared" si="1"/>
        <v>126.92424242424244</v>
      </c>
      <c r="I35" s="2">
        <f t="shared" si="1"/>
        <v>121.96212121212122</v>
      </c>
      <c r="J35" s="2">
        <f t="shared" si="1"/>
        <v>124</v>
      </c>
      <c r="K35" s="2">
        <f t="shared" si="1"/>
        <v>130.94696969696969</v>
      </c>
      <c r="L35" s="2">
        <f t="shared" si="1"/>
        <v>128</v>
      </c>
      <c r="M35" s="2">
        <f t="shared" si="1"/>
        <v>124.96212121212122</v>
      </c>
      <c r="N35" s="2">
        <f t="shared" si="1"/>
        <v>122</v>
      </c>
      <c r="O35" s="2">
        <f t="shared" si="1"/>
        <v>122.95454545454547</v>
      </c>
      <c r="P35" s="2">
        <f t="shared" si="1"/>
        <v>121</v>
      </c>
      <c r="Q35" s="2">
        <f>$E$33-Q34-Q37-Q36</f>
        <v>127.90151515151516</v>
      </c>
      <c r="R35" s="2">
        <f>$E$33-R34-R37-R36</f>
        <v>127</v>
      </c>
      <c r="S35" s="2">
        <f>$E$33-S34-S37-S36</f>
        <v>121.96212121212122</v>
      </c>
      <c r="T35" s="2">
        <f>$E$33-T34-T37-T36</f>
        <v>127.88636363636363</v>
      </c>
      <c r="U35" s="2">
        <f>$E$33-U34-U37-U36</f>
        <v>121.96969696969697</v>
      </c>
      <c r="V35" s="2">
        <f>$E$33-V34-V37-V36</f>
        <v>126.88636363636363</v>
      </c>
      <c r="W35" s="2">
        <f>$E$33-W34-W37-W36</f>
        <v>131.90909090909091</v>
      </c>
      <c r="X35" s="2">
        <f>$E$33-X34-X37-X36</f>
        <v>118.9848484848485</v>
      </c>
      <c r="Y35" s="2">
        <f t="shared" si="1"/>
        <v>132</v>
      </c>
      <c r="Z35" s="37">
        <f t="shared" si="1"/>
        <v>132</v>
      </c>
      <c r="AA35" s="85" t="s">
        <v>12</v>
      </c>
      <c r="AB35" s="86"/>
    </row>
    <row r="36" spans="3:29">
      <c r="E36" s="2">
        <f>COUNTIF(E6:E30,"=N  ")</f>
        <v>0</v>
      </c>
      <c r="F36" s="2">
        <f>COUNTIF(F6:F30,"=N  ")</f>
        <v>0</v>
      </c>
      <c r="G36" s="2">
        <f>COUNTIF(G6:G30,"=N  ")</f>
        <v>0</v>
      </c>
      <c r="H36" s="2">
        <f>COUNTIF(H6:H30,"=N  ")</f>
        <v>0</v>
      </c>
      <c r="I36" s="2">
        <f>COUNTIF(I6:I30,"=N  ")</f>
        <v>0</v>
      </c>
      <c r="J36" s="2">
        <f>COUNTIF(J6:J30,"=N  ")</f>
        <v>0</v>
      </c>
      <c r="K36" s="2">
        <f>COUNTIF(K6:K30,"=N  ")</f>
        <v>0</v>
      </c>
      <c r="L36" s="2">
        <f>COUNTIF(L6:L30,"=N  ")</f>
        <v>0</v>
      </c>
      <c r="M36" s="2">
        <f>COUNTIF(M6:M30,"=N  ")</f>
        <v>0</v>
      </c>
      <c r="N36" s="2">
        <f>COUNTIF(N6:N30,"=N  ")</f>
        <v>0</v>
      </c>
      <c r="O36" s="2">
        <f>COUNTIF(O6:O30,"=N  ")</f>
        <v>0</v>
      </c>
      <c r="P36" s="2">
        <f>COUNTIF(P6:P30,"=N  ")</f>
        <v>0</v>
      </c>
      <c r="Q36" s="2">
        <f>COUNTIF(Q6:Q30,"=N  ")</f>
        <v>0</v>
      </c>
      <c r="R36" s="2">
        <f>COUNTIF(R6:R30,"=N  ")</f>
        <v>0</v>
      </c>
      <c r="S36" s="2">
        <f>COUNTIF(S6:S30,"=N  ")</f>
        <v>0</v>
      </c>
      <c r="T36" s="2">
        <f>COUNTIF(T6:T30,"=N  ")</f>
        <v>0</v>
      </c>
      <c r="U36" s="2">
        <f>COUNTIF(U6:U30,"=N  ")</f>
        <v>0</v>
      </c>
      <c r="V36" s="2">
        <f>COUNTIF(V6:V30,"=N  ")</f>
        <v>0</v>
      </c>
      <c r="W36" s="2">
        <f>COUNTIF(W6:W30,"=N  ")</f>
        <v>0</v>
      </c>
      <c r="X36" s="2">
        <f>COUNTIF(X6:X30,"=N  ")</f>
        <v>0</v>
      </c>
      <c r="Y36" s="2">
        <f>COUNTIF(Y6:Y30,"=N  ")</f>
        <v>0</v>
      </c>
      <c r="Z36" s="37">
        <f>COUNTIF(Z6:Z30,"=N  ")</f>
        <v>0</v>
      </c>
      <c r="AA36" s="85" t="s">
        <v>9</v>
      </c>
      <c r="AB36" s="86"/>
    </row>
    <row r="37" spans="3:29">
      <c r="E37" s="2">
        <f>COUNTIF(E6:E30,"=0")</f>
        <v>4</v>
      </c>
      <c r="F37" s="2">
        <f>COUNTIF(F6:F30,"=0")</f>
        <v>18</v>
      </c>
      <c r="G37" s="2">
        <f>COUNTIF(G6:G30,"=0")</f>
        <v>16</v>
      </c>
      <c r="H37" s="2">
        <f>COUNTIF(H6:H30,"=0")</f>
        <v>5</v>
      </c>
      <c r="I37" s="2">
        <f>COUNTIF(I6:I30,"=0")</f>
        <v>10</v>
      </c>
      <c r="J37" s="2">
        <f>COUNTIF(J6:J30,"=0")</f>
        <v>8</v>
      </c>
      <c r="K37" s="2">
        <f>COUNTIF(K6:K30,"=0")</f>
        <v>1</v>
      </c>
      <c r="L37" s="2">
        <f>COUNTIF(L6:L30,"=0")</f>
        <v>4</v>
      </c>
      <c r="M37" s="2">
        <f>COUNTIF(M6:M30,"=0")</f>
        <v>7</v>
      </c>
      <c r="N37" s="2">
        <f>COUNTIF(N6:N30,"=0")</f>
        <v>10</v>
      </c>
      <c r="O37" s="2">
        <f>COUNTIF(O6:O30,"=0")</f>
        <v>9</v>
      </c>
      <c r="P37" s="2">
        <f>COUNTIF(P6:P30,"=0")</f>
        <v>11</v>
      </c>
      <c r="Q37" s="2">
        <f>COUNTIF(Q6:Q30,"=0")</f>
        <v>4</v>
      </c>
      <c r="R37" s="2">
        <f>COUNTIF(R6:R30,"=0")</f>
        <v>5</v>
      </c>
      <c r="S37" s="2">
        <f>COUNTIF(S6:S30,"=0")</f>
        <v>10</v>
      </c>
      <c r="T37" s="2">
        <f>COUNTIF(T6:T30,"=0")</f>
        <v>4</v>
      </c>
      <c r="U37" s="2">
        <f>COUNTIF(U6:U30,"=0")</f>
        <v>10</v>
      </c>
      <c r="V37" s="2">
        <f>COUNTIF(V6:V30,"=0")</f>
        <v>5</v>
      </c>
      <c r="W37" s="2">
        <f>COUNTIF(W6:W30,"=0")</f>
        <v>0</v>
      </c>
      <c r="X37" s="2">
        <f>COUNTIF(X6:X30,"=0")</f>
        <v>13</v>
      </c>
      <c r="Y37" s="2">
        <f>COUNTIF(Y6:Y30,"=0")</f>
        <v>0</v>
      </c>
      <c r="Z37" s="37">
        <f>COUNTIF(Z6:Z30,"=0")</f>
        <v>0</v>
      </c>
      <c r="AA37" s="85" t="s">
        <v>8</v>
      </c>
      <c r="AB37" s="86"/>
    </row>
    <row r="40" spans="3:29">
      <c r="C40"/>
      <c r="D40"/>
      <c r="Z40" s="30"/>
      <c r="AA40" s="30" t="s">
        <v>13</v>
      </c>
      <c r="AB40" s="14">
        <f>COUNTIF(AB6:AB30,"=2")</f>
        <v>0</v>
      </c>
      <c r="AC40" s="15">
        <f>AB40/$E$33*100</f>
        <v>0</v>
      </c>
    </row>
    <row r="41" spans="3:29">
      <c r="C41"/>
      <c r="D41"/>
      <c r="Z41" s="31"/>
      <c r="AA41" s="31" t="s">
        <v>14</v>
      </c>
      <c r="AB41" s="8">
        <f>COUNTIF(AB6:AB30,"=3")</f>
        <v>19</v>
      </c>
      <c r="AC41" s="13">
        <f>AB41/$E$33*100</f>
        <v>14.393939393939394</v>
      </c>
    </row>
    <row r="42" spans="3:29">
      <c r="C42"/>
      <c r="D42"/>
      <c r="Z42" s="32"/>
      <c r="AA42" s="32" t="s">
        <v>15</v>
      </c>
      <c r="AB42" s="11">
        <f>COUNTIF(AB6:AB30,"=4")</f>
        <v>5</v>
      </c>
      <c r="AC42" s="12">
        <f>AB42/$E$33*100</f>
        <v>3.7878787878787881</v>
      </c>
    </row>
    <row r="43" spans="3:29">
      <c r="C43"/>
      <c r="D43"/>
      <c r="Z43" s="33"/>
      <c r="AA43" s="33" t="s">
        <v>16</v>
      </c>
      <c r="AB43" s="9">
        <f>COUNTIF(AB6:AB30,"=5")</f>
        <v>1</v>
      </c>
      <c r="AC43" s="10">
        <f>AB43/$E$33*100</f>
        <v>0.75757575757575757</v>
      </c>
    </row>
    <row r="45" spans="3:29">
      <c r="C45"/>
      <c r="D45"/>
      <c r="E45" s="81" t="s">
        <v>52</v>
      </c>
      <c r="F45" s="82"/>
      <c r="G45" s="82"/>
      <c r="H45" s="82"/>
      <c r="I45" s="83"/>
      <c r="J45" s="62" t="s">
        <v>51</v>
      </c>
      <c r="K45" s="62" t="s">
        <v>50</v>
      </c>
      <c r="Y45" s="84" t="s">
        <v>53</v>
      </c>
      <c r="Z45" s="84"/>
      <c r="AA45" s="84"/>
      <c r="AB45" s="84"/>
      <c r="AC45" s="63">
        <f>COUNTIF(AC6:AC30,100)</f>
        <v>0</v>
      </c>
    </row>
    <row r="46" spans="3:29">
      <c r="C46"/>
      <c r="D46"/>
      <c r="E46" s="87" t="s">
        <v>45</v>
      </c>
      <c r="F46" s="87"/>
      <c r="G46" s="87"/>
      <c r="H46" s="87"/>
      <c r="I46" s="87"/>
      <c r="J46" s="7">
        <f>COUNTIF(AC6:AC30,"&gt;=85")</f>
        <v>1</v>
      </c>
      <c r="K46" s="7">
        <f>J46/E33*100</f>
        <v>0.75757575757575757</v>
      </c>
      <c r="Y46" s="75" t="s">
        <v>17</v>
      </c>
      <c r="Z46" s="76"/>
      <c r="AA46" s="76"/>
      <c r="AB46" s="77"/>
      <c r="AC46" s="7">
        <f>SUM(AB41:AB43)/$E$33*100</f>
        <v>18.939393939393938</v>
      </c>
    </row>
    <row r="47" spans="3:29">
      <c r="C47"/>
      <c r="D47"/>
      <c r="E47" s="87" t="s">
        <v>46</v>
      </c>
      <c r="F47" s="87"/>
      <c r="G47" s="87"/>
      <c r="H47" s="87"/>
      <c r="I47" s="87"/>
      <c r="J47" s="7">
        <f>COUNTIF(AC6:AC30,"&gt;=75")-J46</f>
        <v>0</v>
      </c>
      <c r="K47" s="7">
        <f>J47/E33*100</f>
        <v>0</v>
      </c>
      <c r="Y47" s="75" t="s">
        <v>31</v>
      </c>
      <c r="Z47" s="76"/>
      <c r="AA47" s="76"/>
      <c r="AB47" s="77"/>
      <c r="AC47" s="7">
        <f>SUM(AB42:AB43)/$E$33*100</f>
        <v>4.5454545454545459</v>
      </c>
    </row>
    <row r="48" spans="3:29">
      <c r="C48"/>
      <c r="D48"/>
      <c r="E48" s="87" t="s">
        <v>47</v>
      </c>
      <c r="F48" s="87"/>
      <c r="G48" s="87"/>
      <c r="H48" s="87"/>
      <c r="I48" s="87"/>
      <c r="J48" s="7">
        <f>COUNTIF(AC6:AC30,"&gt;=65")-J47-J46</f>
        <v>3</v>
      </c>
      <c r="K48" s="7">
        <f>J48/E33*100</f>
        <v>2.2727272727272729</v>
      </c>
      <c r="Y48" s="84" t="s">
        <v>28</v>
      </c>
      <c r="Z48" s="84"/>
      <c r="AA48" s="84"/>
      <c r="AB48" s="84"/>
      <c r="AC48" s="7">
        <f>AVERAGE(AA6:AA30)</f>
        <v>15.24</v>
      </c>
    </row>
    <row r="49" spans="3:29">
      <c r="C49"/>
      <c r="D49"/>
      <c r="E49" s="87" t="s">
        <v>48</v>
      </c>
      <c r="F49" s="87"/>
      <c r="G49" s="87"/>
      <c r="H49" s="87"/>
      <c r="I49" s="87"/>
      <c r="J49" s="7">
        <f>COUNTIF(AC6:AC30,"&gt;=50")-J48-J47-J46</f>
        <v>2</v>
      </c>
      <c r="K49" s="7">
        <f>J49/E33*100</f>
        <v>1.5151515151515151</v>
      </c>
      <c r="Y49" s="84" t="s">
        <v>18</v>
      </c>
      <c r="Z49" s="84"/>
      <c r="AA49" s="84"/>
      <c r="AB49" s="84"/>
      <c r="AC49" s="7">
        <f>AVERAGE(AB6:AB30)</f>
        <v>3.28</v>
      </c>
    </row>
    <row r="50" spans="3:29">
      <c r="E50" s="87" t="s">
        <v>49</v>
      </c>
      <c r="F50" s="87"/>
      <c r="G50" s="87"/>
      <c r="H50" s="87"/>
      <c r="I50" s="87"/>
      <c r="J50" s="7">
        <f>COUNTIF(AC6:AC30,"&lt;50")</f>
        <v>19</v>
      </c>
      <c r="K50" s="7">
        <f>J50/E33*100</f>
        <v>14.393939393939394</v>
      </c>
      <c r="Y50" s="84" t="s">
        <v>44</v>
      </c>
      <c r="Z50" s="84"/>
      <c r="AA50" s="84"/>
      <c r="AB50" s="84"/>
      <c r="AC50" s="7">
        <f>AVERAGE(AC6:AC30)</f>
        <v>46.18181818181818</v>
      </c>
    </row>
  </sheetData>
  <autoFilter ref="E3:AC3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</autoFilter>
  <mergeCells count="25">
    <mergeCell ref="E50:I50"/>
    <mergeCell ref="E48:I48"/>
    <mergeCell ref="E49:I49"/>
    <mergeCell ref="E47:I47"/>
    <mergeCell ref="E46:I46"/>
    <mergeCell ref="Y48:AB48"/>
    <mergeCell ref="Y49:AB49"/>
    <mergeCell ref="Y50:AB50"/>
    <mergeCell ref="AA33:AB33"/>
    <mergeCell ref="AA34:AB34"/>
    <mergeCell ref="AA35:AB35"/>
    <mergeCell ref="AA36:AB36"/>
    <mergeCell ref="AA37:AB37"/>
    <mergeCell ref="Y45:AB45"/>
    <mergeCell ref="AB3:AB5"/>
    <mergeCell ref="AC3:AC5"/>
    <mergeCell ref="C3:C5"/>
    <mergeCell ref="Y46:AB46"/>
    <mergeCell ref="Y47:AB47"/>
    <mergeCell ref="E45:I45"/>
    <mergeCell ref="B3:B5"/>
    <mergeCell ref="A3:A5"/>
    <mergeCell ref="D3:D5"/>
    <mergeCell ref="E3:Z3"/>
    <mergeCell ref="AA3:AA5"/>
  </mergeCells>
  <conditionalFormatting sqref="AB6:AB30">
    <cfRule type="cellIs" dxfId="10" priority="2" operator="equal">
      <formula>3</formula>
    </cfRule>
    <cfRule type="cellIs" dxfId="9" priority="3" operator="equal">
      <formula>4</formula>
    </cfRule>
    <cfRule type="cellIs" dxfId="8" priority="4" operator="equal">
      <formula>2</formula>
    </cfRule>
    <cfRule type="cellIs" dxfId="7" priority="5" operator="equal">
      <formula>5</formula>
    </cfRule>
  </conditionalFormatting>
  <conditionalFormatting sqref="E31:Z31">
    <cfRule type="cellIs" dxfId="6" priority="1" operator="lessThan">
      <formula>50</formula>
    </cfRule>
  </conditionalFormatting>
  <pageMargins left="0.70866141732283472" right="0.70866141732283472" top="0.74803149606299213" bottom="0.74803149606299213" header="0.31496062992125984" footer="0.31496062992125984"/>
  <pageSetup paperSize="9" fitToHeight="5" orientation="landscape" r:id="rId1"/>
  <ignoredErrors>
    <ignoredError sqref="E31:P31 E34:P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2"/>
  <sheetViews>
    <sheetView zoomScale="85" zoomScaleNormal="85" workbookViewId="0">
      <selection activeCell="B30" sqref="B30"/>
    </sheetView>
  </sheetViews>
  <sheetFormatPr defaultColWidth="9.140625" defaultRowHeight="12.75"/>
  <cols>
    <col min="1" max="1" width="9.140625" style="41"/>
    <col min="2" max="2" width="86.42578125" style="41" customWidth="1"/>
    <col min="3" max="6" width="9.85546875" style="41" customWidth="1"/>
    <col min="7" max="16384" width="9.140625" style="41"/>
  </cols>
  <sheetData>
    <row r="1" spans="1:9" s="38" customFormat="1">
      <c r="A1" s="45"/>
      <c r="B1" s="45"/>
      <c r="C1" s="45"/>
      <c r="G1" s="46"/>
      <c r="H1" s="88"/>
      <c r="I1" s="88"/>
    </row>
    <row r="2" spans="1:9" s="48" customFormat="1" ht="72.75">
      <c r="A2" s="39" t="s">
        <v>33</v>
      </c>
      <c r="B2" s="40" t="s">
        <v>41</v>
      </c>
      <c r="C2" s="42" t="s">
        <v>40</v>
      </c>
      <c r="D2" s="49" t="s">
        <v>37</v>
      </c>
      <c r="E2" s="47" t="s">
        <v>38</v>
      </c>
      <c r="F2" s="47" t="s">
        <v>39</v>
      </c>
      <c r="G2" s="26" t="s">
        <v>43</v>
      </c>
      <c r="H2" s="40" t="s">
        <v>76</v>
      </c>
      <c r="I2" s="26" t="s">
        <v>34</v>
      </c>
    </row>
    <row r="3" spans="1:9" ht="15">
      <c r="A3" s="40">
        <v>1</v>
      </c>
      <c r="B3" t="s">
        <v>56</v>
      </c>
      <c r="C3" s="71">
        <v>1</v>
      </c>
      <c r="D3" s="71">
        <v>72</v>
      </c>
      <c r="E3" s="71">
        <v>86.3</v>
      </c>
      <c r="F3" s="71">
        <v>80.5</v>
      </c>
      <c r="G3" s="43">
        <f>1-I3</f>
        <v>0.86363636363636365</v>
      </c>
      <c r="H3" s="50">
        <f>'6А'!AC2</f>
        <v>18</v>
      </c>
      <c r="I3" s="44">
        <f>'1'!E34</f>
        <v>0.13636363636363635</v>
      </c>
    </row>
    <row r="4" spans="1:9" ht="15">
      <c r="A4" s="40">
        <v>2</v>
      </c>
      <c r="B4" t="s">
        <v>57</v>
      </c>
      <c r="C4" s="71">
        <v>2</v>
      </c>
      <c r="D4" s="71">
        <v>10</v>
      </c>
      <c r="E4" s="71">
        <v>46.34</v>
      </c>
      <c r="F4" s="71">
        <v>42.28</v>
      </c>
      <c r="G4" s="43">
        <f t="shared" ref="G4:G14" si="0">1-I4</f>
        <v>1</v>
      </c>
      <c r="H4" s="50">
        <f>'6А'!AD2</f>
        <v>0</v>
      </c>
      <c r="I4" s="44">
        <f>'1'!F34</f>
        <v>0</v>
      </c>
    </row>
    <row r="5" spans="1:9" ht="15">
      <c r="A5" s="40">
        <v>3</v>
      </c>
      <c r="B5" t="s">
        <v>58</v>
      </c>
      <c r="C5" s="71">
        <v>2</v>
      </c>
      <c r="D5" s="71">
        <v>18</v>
      </c>
      <c r="E5" s="71">
        <v>50.27</v>
      </c>
      <c r="F5" s="71">
        <v>46.5</v>
      </c>
      <c r="G5" s="43">
        <f t="shared" si="0"/>
        <v>0.97727272727272729</v>
      </c>
      <c r="H5" s="50">
        <f>'6А'!AE2</f>
        <v>3</v>
      </c>
      <c r="I5" s="44">
        <f>'1'!G34</f>
        <v>2.2727272727272728E-2</v>
      </c>
    </row>
    <row r="6" spans="1:9" ht="15">
      <c r="A6" s="40">
        <v>4</v>
      </c>
      <c r="B6" t="s">
        <v>59</v>
      </c>
      <c r="C6" s="71">
        <v>1</v>
      </c>
      <c r="D6" s="71">
        <v>40</v>
      </c>
      <c r="E6" s="71">
        <v>60.29</v>
      </c>
      <c r="F6" s="71">
        <v>49.84</v>
      </c>
      <c r="G6" s="43">
        <f t="shared" si="0"/>
        <v>0.9242424242424242</v>
      </c>
      <c r="H6" s="50">
        <f>'6А'!AF2</f>
        <v>10</v>
      </c>
      <c r="I6" s="44">
        <f>'1'!H34</f>
        <v>7.575757575757576E-2</v>
      </c>
    </row>
    <row r="7" spans="1:9" ht="15">
      <c r="A7" s="40">
        <v>5</v>
      </c>
      <c r="B7" t="s">
        <v>60</v>
      </c>
      <c r="C7" s="71">
        <v>2</v>
      </c>
      <c r="D7" s="71">
        <v>50</v>
      </c>
      <c r="E7" s="71">
        <v>67.86</v>
      </c>
      <c r="F7" s="71">
        <v>64.42</v>
      </c>
      <c r="G7" s="43">
        <f t="shared" si="0"/>
        <v>0.96212121212121215</v>
      </c>
      <c r="H7" s="60">
        <f>'6А'!AG2</f>
        <v>5</v>
      </c>
      <c r="I7" s="61">
        <f>'1'!I34</f>
        <v>3.787878787878788E-2</v>
      </c>
    </row>
    <row r="8" spans="1:9" ht="15">
      <c r="A8" s="40">
        <v>6</v>
      </c>
      <c r="B8" t="s">
        <v>61</v>
      </c>
      <c r="C8" s="71">
        <v>1</v>
      </c>
      <c r="D8" s="71">
        <v>52</v>
      </c>
      <c r="E8" s="71">
        <v>73.680000000000007</v>
      </c>
      <c r="F8" s="71">
        <v>68.69</v>
      </c>
      <c r="G8" s="43">
        <f t="shared" si="0"/>
        <v>1</v>
      </c>
      <c r="H8" s="60">
        <f>'6А'!AH2</f>
        <v>0</v>
      </c>
      <c r="I8" s="61">
        <f>'1'!J34</f>
        <v>0</v>
      </c>
    </row>
    <row r="9" spans="1:9" ht="15">
      <c r="A9" s="40">
        <v>7</v>
      </c>
      <c r="B9" t="s">
        <v>62</v>
      </c>
      <c r="C9" s="71">
        <v>2</v>
      </c>
      <c r="D9" s="71">
        <v>82</v>
      </c>
      <c r="E9" s="71">
        <v>70.08</v>
      </c>
      <c r="F9" s="71">
        <v>66.650000000000006</v>
      </c>
      <c r="G9" s="43">
        <f t="shared" si="0"/>
        <v>0.94696969696969702</v>
      </c>
      <c r="H9" s="60">
        <f>'6А'!AI2</f>
        <v>7</v>
      </c>
      <c r="I9" s="61">
        <f>'1'!K34</f>
        <v>5.3030303030303032E-2</v>
      </c>
    </row>
    <row r="10" spans="1:9" ht="15">
      <c r="A10" s="40">
        <v>8</v>
      </c>
      <c r="B10" t="s">
        <v>63</v>
      </c>
      <c r="C10" s="71">
        <v>1</v>
      </c>
      <c r="D10" s="71">
        <v>80</v>
      </c>
      <c r="E10" s="71">
        <v>85.78</v>
      </c>
      <c r="F10" s="71">
        <v>82</v>
      </c>
      <c r="G10" s="43">
        <f t="shared" si="0"/>
        <v>1</v>
      </c>
      <c r="H10" s="60">
        <f>'6А'!AJ2</f>
        <v>0</v>
      </c>
      <c r="I10" s="61">
        <f>'1'!L34</f>
        <v>0</v>
      </c>
    </row>
    <row r="11" spans="1:9" ht="15">
      <c r="A11" s="40">
        <v>9</v>
      </c>
      <c r="B11" t="s">
        <v>64</v>
      </c>
      <c r="C11" s="71">
        <v>2</v>
      </c>
      <c r="D11" s="71">
        <v>46</v>
      </c>
      <c r="E11" s="71">
        <v>73.69</v>
      </c>
      <c r="F11" s="71">
        <v>71.180000000000007</v>
      </c>
      <c r="G11" s="43">
        <f t="shared" si="0"/>
        <v>0.96212121212121215</v>
      </c>
      <c r="H11" s="60">
        <f>'6А'!AK2</f>
        <v>5</v>
      </c>
      <c r="I11" s="61">
        <f>'1'!M34</f>
        <v>3.787878787878788E-2</v>
      </c>
    </row>
    <row r="12" spans="1:9" ht="15">
      <c r="A12" s="40">
        <v>10</v>
      </c>
      <c r="B12" t="s">
        <v>65</v>
      </c>
      <c r="C12" s="71">
        <v>1</v>
      </c>
      <c r="D12" s="71">
        <v>56</v>
      </c>
      <c r="E12" s="71">
        <v>72.680000000000007</v>
      </c>
      <c r="F12" s="71">
        <v>67.61</v>
      </c>
      <c r="G12" s="43">
        <f t="shared" si="0"/>
        <v>1</v>
      </c>
      <c r="H12" s="60">
        <f>'6А'!AL2</f>
        <v>0</v>
      </c>
      <c r="I12" s="61">
        <f>'1'!N34</f>
        <v>0</v>
      </c>
    </row>
    <row r="13" spans="1:9" ht="15">
      <c r="A13" s="40">
        <v>11</v>
      </c>
      <c r="B13" t="s">
        <v>66</v>
      </c>
      <c r="C13" s="71">
        <v>2</v>
      </c>
      <c r="D13" s="71">
        <v>52</v>
      </c>
      <c r="E13" s="71">
        <v>60.75</v>
      </c>
      <c r="F13" s="71">
        <v>56.44</v>
      </c>
      <c r="G13" s="43">
        <f t="shared" si="0"/>
        <v>0.95454545454545459</v>
      </c>
      <c r="H13" s="60">
        <f>'6А'!AM2</f>
        <v>6</v>
      </c>
      <c r="I13" s="61">
        <f>'1'!O34</f>
        <v>4.5454545454545456E-2</v>
      </c>
    </row>
    <row r="14" spans="1:9" ht="15">
      <c r="A14" s="40">
        <v>12</v>
      </c>
      <c r="B14" t="s">
        <v>67</v>
      </c>
      <c r="C14" s="71">
        <v>1</v>
      </c>
      <c r="D14" s="71">
        <v>44</v>
      </c>
      <c r="E14" s="71">
        <v>81.06</v>
      </c>
      <c r="F14" s="71">
        <v>78.16</v>
      </c>
      <c r="G14" s="43">
        <f t="shared" si="0"/>
        <v>1</v>
      </c>
      <c r="H14" s="60">
        <f>'6А'!AN2</f>
        <v>0</v>
      </c>
      <c r="I14" s="61">
        <f>'1'!P34</f>
        <v>0</v>
      </c>
    </row>
    <row r="15" spans="1:9" ht="15">
      <c r="A15" s="40">
        <v>13</v>
      </c>
      <c r="B15" t="s">
        <v>68</v>
      </c>
      <c r="C15" s="71">
        <v>2</v>
      </c>
      <c r="D15" s="71">
        <v>34</v>
      </c>
      <c r="E15" s="71">
        <v>67.66</v>
      </c>
      <c r="F15" s="71">
        <v>65.680000000000007</v>
      </c>
      <c r="G15" s="43">
        <f>1-I15</f>
        <v>0.90151515151515149</v>
      </c>
      <c r="H15" s="60">
        <f>'6А'!AO2</f>
        <v>13</v>
      </c>
      <c r="I15" s="61">
        <f>'1'!Q34</f>
        <v>9.8484848484848481E-2</v>
      </c>
    </row>
    <row r="16" spans="1:9" ht="15">
      <c r="A16" s="40">
        <v>14</v>
      </c>
      <c r="B16" t="s">
        <v>69</v>
      </c>
      <c r="C16" s="71">
        <v>1</v>
      </c>
      <c r="D16" s="71">
        <v>76</v>
      </c>
      <c r="E16" s="71">
        <v>78.3</v>
      </c>
      <c r="F16" s="71">
        <v>74.930000000000007</v>
      </c>
      <c r="G16" s="43">
        <f>1-I16</f>
        <v>1</v>
      </c>
      <c r="H16" s="60">
        <f>'6А'!AP2</f>
        <v>0</v>
      </c>
      <c r="I16" s="61">
        <f>'1'!R34</f>
        <v>0</v>
      </c>
    </row>
    <row r="17" spans="1:9" ht="15">
      <c r="A17" s="40">
        <v>15</v>
      </c>
      <c r="B17" t="s">
        <v>70</v>
      </c>
      <c r="C17" s="71">
        <v>2</v>
      </c>
      <c r="D17" s="71">
        <v>14</v>
      </c>
      <c r="E17" s="71">
        <v>49.52</v>
      </c>
      <c r="F17" s="71">
        <v>46.08</v>
      </c>
      <c r="G17" s="43">
        <f t="shared" ref="G17:G22" si="1">1-I17</f>
        <v>0.96212121212121215</v>
      </c>
      <c r="H17" s="60">
        <f>'6А'!AQ2</f>
        <v>5</v>
      </c>
      <c r="I17" s="61">
        <f>'1'!S34</f>
        <v>3.787878787878788E-2</v>
      </c>
    </row>
    <row r="18" spans="1:9" ht="15">
      <c r="A18" s="40">
        <v>16</v>
      </c>
      <c r="B18" t="s">
        <v>71</v>
      </c>
      <c r="C18" s="71">
        <v>2</v>
      </c>
      <c r="D18" s="71">
        <v>64</v>
      </c>
      <c r="E18" s="71">
        <v>52.35</v>
      </c>
      <c r="F18" s="71">
        <v>47.41</v>
      </c>
      <c r="G18" s="43">
        <f t="shared" si="1"/>
        <v>0.88636363636363635</v>
      </c>
      <c r="H18" s="60">
        <f>'6А'!AR2</f>
        <v>15</v>
      </c>
      <c r="I18" s="61">
        <f>'1'!T34</f>
        <v>0.11363636363636363</v>
      </c>
    </row>
    <row r="19" spans="1:9" ht="15">
      <c r="A19" s="40">
        <v>17</v>
      </c>
      <c r="B19" t="s">
        <v>72</v>
      </c>
      <c r="C19" s="71">
        <v>2</v>
      </c>
      <c r="D19" s="71">
        <v>26</v>
      </c>
      <c r="E19" s="71">
        <v>65.88</v>
      </c>
      <c r="F19" s="71">
        <v>62.67</v>
      </c>
      <c r="G19" s="43">
        <f t="shared" si="1"/>
        <v>0.96969696969696972</v>
      </c>
      <c r="H19" s="60">
        <f>'6А'!AS2</f>
        <v>4</v>
      </c>
      <c r="I19" s="61">
        <f>'1'!U34</f>
        <v>3.0303030303030304E-2</v>
      </c>
    </row>
    <row r="20" spans="1:9" ht="15">
      <c r="A20" s="40">
        <v>18</v>
      </c>
      <c r="B20" t="s">
        <v>73</v>
      </c>
      <c r="C20" s="71">
        <v>2</v>
      </c>
      <c r="D20" s="71">
        <v>68</v>
      </c>
      <c r="E20" s="71">
        <v>79.91</v>
      </c>
      <c r="F20" s="71">
        <v>78.92</v>
      </c>
      <c r="G20" s="43">
        <f t="shared" si="1"/>
        <v>0.88636363636363635</v>
      </c>
      <c r="H20" s="60">
        <f>'6А'!AT2</f>
        <v>15</v>
      </c>
      <c r="I20" s="61">
        <f>'1'!V34</f>
        <v>0.11363636363636363</v>
      </c>
    </row>
    <row r="21" spans="1:9" ht="15">
      <c r="A21" s="40">
        <v>19</v>
      </c>
      <c r="B21" t="s">
        <v>74</v>
      </c>
      <c r="C21" s="71">
        <v>2</v>
      </c>
      <c r="D21" s="71">
        <v>66</v>
      </c>
      <c r="E21" s="71">
        <v>79.27</v>
      </c>
      <c r="F21" s="71">
        <v>78.91</v>
      </c>
      <c r="G21" s="43">
        <f t="shared" si="1"/>
        <v>0.90909090909090906</v>
      </c>
      <c r="H21" s="60">
        <f>'6А'!AU2</f>
        <v>12</v>
      </c>
      <c r="I21" s="61">
        <f>'1'!W34</f>
        <v>9.0909090909090912E-2</v>
      </c>
    </row>
    <row r="22" spans="1:9" ht="15">
      <c r="A22" s="40">
        <v>20</v>
      </c>
      <c r="B22" t="s">
        <v>75</v>
      </c>
      <c r="C22" s="71">
        <v>2</v>
      </c>
      <c r="D22" s="71">
        <v>22</v>
      </c>
      <c r="E22" s="71">
        <v>63.68</v>
      </c>
      <c r="F22" s="71">
        <v>60.07</v>
      </c>
      <c r="G22" s="43">
        <f t="shared" si="1"/>
        <v>0.98484848484848486</v>
      </c>
      <c r="H22" s="60">
        <f>'6А'!AV2</f>
        <v>2</v>
      </c>
      <c r="I22" s="61">
        <f>'1'!X34</f>
        <v>1.5151515151515152E-2</v>
      </c>
    </row>
  </sheetData>
  <mergeCells count="1"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50"/>
  <sheetViews>
    <sheetView topLeftCell="T1" zoomScale="70" zoomScaleNormal="70" workbookViewId="0">
      <selection activeCell="AW2" sqref="AW2:BA5"/>
    </sheetView>
  </sheetViews>
  <sheetFormatPr defaultRowHeight="15"/>
  <cols>
    <col min="1" max="1" width="4" bestFit="1" customWidth="1"/>
    <col min="2" max="2" width="11.140625" customWidth="1"/>
    <col min="3" max="3" width="8.42578125" style="3" bestFit="1" customWidth="1"/>
    <col min="4" max="4" width="8.42578125" style="3" customWidth="1"/>
    <col min="5" max="24" width="6.7109375" customWidth="1"/>
    <col min="25" max="25" width="7.5703125" style="28" customWidth="1"/>
    <col min="26" max="26" width="8.7109375" style="3" bestFit="1" customWidth="1"/>
    <col min="29" max="48" width="7.28515625" customWidth="1"/>
  </cols>
  <sheetData>
    <row r="1" spans="1:50">
      <c r="D1" s="29" t="s">
        <v>35</v>
      </c>
      <c r="E1" s="4">
        <f>'1'!E1</f>
        <v>1</v>
      </c>
      <c r="F1" s="4">
        <f>'1'!F1</f>
        <v>2</v>
      </c>
      <c r="G1" s="4">
        <f>'1'!G1</f>
        <v>2</v>
      </c>
      <c r="H1" s="4">
        <f>'1'!H1</f>
        <v>1</v>
      </c>
      <c r="I1" s="4">
        <f>'1'!I1</f>
        <v>1</v>
      </c>
      <c r="J1" s="4">
        <f>'1'!J1</f>
        <v>2</v>
      </c>
      <c r="K1" s="4">
        <f>'1'!K1</f>
        <v>1</v>
      </c>
      <c r="L1" s="4">
        <f>'1'!L1</f>
        <v>2</v>
      </c>
      <c r="M1" s="4">
        <f>'1'!M1</f>
        <v>1</v>
      </c>
      <c r="N1" s="4">
        <f>'1'!N1</f>
        <v>2</v>
      </c>
      <c r="O1" s="4">
        <f>'1'!O1</f>
        <v>1</v>
      </c>
      <c r="P1" s="4">
        <f>'1'!P1</f>
        <v>2</v>
      </c>
      <c r="Q1" s="4">
        <f>'1'!Q1</f>
        <v>1</v>
      </c>
      <c r="R1" s="4">
        <f>'1'!R1</f>
        <v>2</v>
      </c>
      <c r="S1" s="4">
        <f>'1'!S1</f>
        <v>1</v>
      </c>
      <c r="T1" s="4">
        <f>'1'!T1</f>
        <v>2</v>
      </c>
      <c r="U1" s="4">
        <f>'1'!U1</f>
        <v>2</v>
      </c>
      <c r="V1" s="4">
        <f>'1'!V1</f>
        <v>2</v>
      </c>
      <c r="W1" s="4">
        <f>'1'!W1</f>
        <v>2</v>
      </c>
      <c r="X1" s="4">
        <f>'1'!X1</f>
        <v>2</v>
      </c>
      <c r="AA1" s="5">
        <v>33</v>
      </c>
      <c r="AC1" s="70">
        <v>33</v>
      </c>
      <c r="AW1" s="89" t="s">
        <v>10</v>
      </c>
      <c r="AX1" s="90"/>
    </row>
    <row r="2" spans="1:50">
      <c r="AC2" s="2">
        <f>COUNTIF(E6:E30,E1)</f>
        <v>18</v>
      </c>
      <c r="AD2" s="2">
        <f>COUNTIF(F6:F30,F1)</f>
        <v>0</v>
      </c>
      <c r="AE2" s="2">
        <f>COUNTIF(G6:G30,G1)</f>
        <v>3</v>
      </c>
      <c r="AF2" s="2">
        <f>COUNTIF(H6:H30,H1)</f>
        <v>10</v>
      </c>
      <c r="AG2" s="2">
        <f>COUNTIF(I6:I30,I1)</f>
        <v>5</v>
      </c>
      <c r="AH2" s="2">
        <f>COUNTIF(J6:J30,J1)</f>
        <v>0</v>
      </c>
      <c r="AI2" s="2">
        <f>COUNTIF(K6:K30,K1)</f>
        <v>7</v>
      </c>
      <c r="AJ2" s="2">
        <f>COUNTIF(L6:L30,L1)</f>
        <v>0</v>
      </c>
      <c r="AK2" s="2">
        <f>COUNTIF(M6:M30,M1)</f>
        <v>5</v>
      </c>
      <c r="AL2" s="2">
        <f>COUNTIF(N6:N30,N1)</f>
        <v>0</v>
      </c>
      <c r="AM2" s="2">
        <f>COUNTIF(O6:O30,O1)</f>
        <v>6</v>
      </c>
      <c r="AN2" s="2">
        <f>COUNTIF(P6:P30,P1)</f>
        <v>0</v>
      </c>
      <c r="AO2" s="2">
        <f>COUNTIF(Q6:Q30,Q1)</f>
        <v>13</v>
      </c>
      <c r="AP2" s="2">
        <f>COUNTIF(R6:R30,R1)</f>
        <v>0</v>
      </c>
      <c r="AQ2" s="2">
        <f>COUNTIF(S6:S30,S1)</f>
        <v>5</v>
      </c>
      <c r="AR2" s="2">
        <f>COUNTIF(T6:T30,T1)</f>
        <v>15</v>
      </c>
      <c r="AS2" s="2">
        <f>COUNTIF(U6:U30,U1)</f>
        <v>4</v>
      </c>
      <c r="AT2" s="2">
        <f>COUNTIF(V6:V30,V1)</f>
        <v>15</v>
      </c>
      <c r="AU2" s="2">
        <f>COUNTIF(W6:W30,W1)</f>
        <v>12</v>
      </c>
      <c r="AV2" s="2">
        <f>COUNTIF(X6:X30,X1)</f>
        <v>2</v>
      </c>
      <c r="AW2" s="89" t="s">
        <v>11</v>
      </c>
      <c r="AX2" s="90"/>
    </row>
    <row r="3" spans="1:50">
      <c r="A3" s="72" t="s">
        <v>0</v>
      </c>
      <c r="B3" s="72" t="s">
        <v>1</v>
      </c>
      <c r="C3" s="72" t="s">
        <v>3</v>
      </c>
      <c r="D3" s="72" t="s">
        <v>36</v>
      </c>
      <c r="E3" s="75" t="s">
        <v>6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8" t="s">
        <v>4</v>
      </c>
      <c r="Z3" s="78" t="s">
        <v>5</v>
      </c>
      <c r="AA3" s="72" t="s">
        <v>7</v>
      </c>
      <c r="AC3" s="2">
        <f t="shared" ref="AC3:AM3" si="0">$AC$1-AC2-AC5-AC4</f>
        <v>11</v>
      </c>
      <c r="AD3" s="2">
        <f t="shared" si="0"/>
        <v>15</v>
      </c>
      <c r="AE3" s="2">
        <f t="shared" si="0"/>
        <v>14</v>
      </c>
      <c r="AF3" s="2">
        <f t="shared" si="0"/>
        <v>18</v>
      </c>
      <c r="AG3" s="2">
        <f t="shared" si="0"/>
        <v>18</v>
      </c>
      <c r="AH3" s="2">
        <f t="shared" si="0"/>
        <v>25</v>
      </c>
      <c r="AI3" s="2">
        <f t="shared" si="0"/>
        <v>25</v>
      </c>
      <c r="AJ3" s="2">
        <f t="shared" si="0"/>
        <v>29</v>
      </c>
      <c r="AK3" s="2">
        <f t="shared" si="0"/>
        <v>21</v>
      </c>
      <c r="AL3" s="2">
        <f t="shared" si="0"/>
        <v>23</v>
      </c>
      <c r="AM3" s="2">
        <f t="shared" si="0"/>
        <v>18</v>
      </c>
      <c r="AN3" s="2">
        <f t="shared" ref="AN3" si="1">$AC$1-AN2-AN5-AN4</f>
        <v>22</v>
      </c>
      <c r="AO3" s="2">
        <f t="shared" ref="AO3" si="2">$AC$1-AO2-AO5-AO4</f>
        <v>16</v>
      </c>
      <c r="AP3" s="2">
        <f t="shared" ref="AP3" si="3">$AC$1-AP2-AP5-AP4</f>
        <v>28</v>
      </c>
      <c r="AQ3" s="2">
        <f t="shared" ref="AQ3" si="4">$AC$1-AQ2-AQ5-AQ4</f>
        <v>18</v>
      </c>
      <c r="AR3" s="2">
        <f t="shared" ref="AR3" si="5">$AC$1-AR2-AR5-AR4</f>
        <v>14</v>
      </c>
      <c r="AS3" s="2">
        <f t="shared" ref="AS3" si="6">$AC$1-AS2-AS5-AS4</f>
        <v>19</v>
      </c>
      <c r="AT3" s="2">
        <f t="shared" ref="AT3" si="7">$AC$1-AT2-AT5-AT4</f>
        <v>13</v>
      </c>
      <c r="AU3" s="2">
        <f t="shared" ref="AU3" si="8">$AC$1-AU2-AU5-AU4</f>
        <v>21</v>
      </c>
      <c r="AV3" s="2">
        <f t="shared" ref="AV3" si="9">$AC$1-AV2-AV5-AV4</f>
        <v>18</v>
      </c>
      <c r="AW3" s="89" t="s">
        <v>12</v>
      </c>
      <c r="AX3" s="90"/>
    </row>
    <row r="4" spans="1:50">
      <c r="A4" s="73"/>
      <c r="B4" s="73"/>
      <c r="C4" s="73"/>
      <c r="D4" s="7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79"/>
      <c r="Z4" s="79"/>
      <c r="AA4" s="73"/>
      <c r="AC4" s="2">
        <f>COUNTIF(E6:E30,"=N  ")</f>
        <v>0</v>
      </c>
      <c r="AD4" s="2">
        <f>COUNTIF(F6:F30,"=N  ")</f>
        <v>0</v>
      </c>
      <c r="AE4" s="2">
        <f>COUNTIF(G6:G30,"=N  ")</f>
        <v>0</v>
      </c>
      <c r="AF4" s="2">
        <f>COUNTIF(H6:H30,"=N  ")</f>
        <v>0</v>
      </c>
      <c r="AG4" s="2">
        <f>COUNTIF(I6:I30,"=N  ")</f>
        <v>0</v>
      </c>
      <c r="AH4" s="2">
        <f>COUNTIF(J6:J30,"=N  ")</f>
        <v>0</v>
      </c>
      <c r="AI4" s="2">
        <f>COUNTIF(K6:K30,"=N  ")</f>
        <v>0</v>
      </c>
      <c r="AJ4" s="2">
        <f>COUNTIF(L6:L30,"=N  ")</f>
        <v>0</v>
      </c>
      <c r="AK4" s="2">
        <f>COUNTIF(M6:M30,"=N  ")</f>
        <v>0</v>
      </c>
      <c r="AL4" s="2">
        <f>COUNTIF(N6:N30,"=N  ")</f>
        <v>0</v>
      </c>
      <c r="AM4" s="2">
        <f>COUNTIF(O6:O30,"=N  ")</f>
        <v>0</v>
      </c>
      <c r="AN4" s="2">
        <f>COUNTIF(P6:P30,"=N  ")</f>
        <v>0</v>
      </c>
      <c r="AO4" s="2">
        <f>COUNTIF(Q6:Q30,"=N  ")</f>
        <v>0</v>
      </c>
      <c r="AP4" s="2">
        <f>COUNTIF(R6:R30,"=N  ")</f>
        <v>0</v>
      </c>
      <c r="AQ4" s="2">
        <f>COUNTIF(S6:S30,"=N  ")</f>
        <v>0</v>
      </c>
      <c r="AR4" s="2">
        <f>COUNTIF(T6:T30,"=N  ")</f>
        <v>0</v>
      </c>
      <c r="AS4" s="2">
        <f>COUNTIF(U6:U30,"=N  ")</f>
        <v>0</v>
      </c>
      <c r="AT4" s="2">
        <f>COUNTIF(V6:V30,"=N  ")</f>
        <v>0</v>
      </c>
      <c r="AU4" s="2">
        <f>COUNTIF(W6:W30,"=N  ")</f>
        <v>0</v>
      </c>
      <c r="AV4" s="2">
        <f>COUNTIF(X6:X30,"=N  ")</f>
        <v>0</v>
      </c>
      <c r="AW4" s="89" t="s">
        <v>9</v>
      </c>
      <c r="AX4" s="90"/>
    </row>
    <row r="5" spans="1:50">
      <c r="A5" s="74"/>
      <c r="B5" s="74"/>
      <c r="C5" s="74"/>
      <c r="D5" s="74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2">
        <v>20</v>
      </c>
      <c r="Y5" s="80"/>
      <c r="Z5" s="80"/>
      <c r="AA5" s="74"/>
      <c r="AC5" s="2">
        <f>COUNTIF(E6:E30,"=0")</f>
        <v>4</v>
      </c>
      <c r="AD5" s="2">
        <f>COUNTIF(F6:F30,"=0")</f>
        <v>18</v>
      </c>
      <c r="AE5" s="2">
        <f>COUNTIF(G6:G30,"=0")</f>
        <v>16</v>
      </c>
      <c r="AF5" s="2">
        <f>COUNTIF(H6:H30,"=0")</f>
        <v>5</v>
      </c>
      <c r="AG5" s="2">
        <f>COUNTIF(I6:I30,"=0")</f>
        <v>10</v>
      </c>
      <c r="AH5" s="2">
        <f>COUNTIF(J6:J30,"=0")</f>
        <v>8</v>
      </c>
      <c r="AI5" s="2">
        <f>COUNTIF(K6:K30,"=0")</f>
        <v>1</v>
      </c>
      <c r="AJ5" s="2">
        <f>COUNTIF(L6:L30,"=0")</f>
        <v>4</v>
      </c>
      <c r="AK5" s="2">
        <f>COUNTIF(M6:M30,"=0")</f>
        <v>7</v>
      </c>
      <c r="AL5" s="2">
        <f>COUNTIF(N6:N30,"=0")</f>
        <v>10</v>
      </c>
      <c r="AM5" s="2">
        <f>COUNTIF(O6:O30,"=0")</f>
        <v>9</v>
      </c>
      <c r="AN5" s="2">
        <f>COUNTIF(P6:P30,"=0")</f>
        <v>11</v>
      </c>
      <c r="AO5" s="2">
        <f>COUNTIF(Q6:Q30,"=0")</f>
        <v>4</v>
      </c>
      <c r="AP5" s="2">
        <f>COUNTIF(R6:R30,"=0")</f>
        <v>5</v>
      </c>
      <c r="AQ5" s="2">
        <f>COUNTIF(S6:S30,"=0")</f>
        <v>10</v>
      </c>
      <c r="AR5" s="2">
        <f>COUNTIF(T6:T30,"=0")</f>
        <v>4</v>
      </c>
      <c r="AS5" s="2">
        <f>COUNTIF(U6:U30,"=0")</f>
        <v>10</v>
      </c>
      <c r="AT5" s="2">
        <f>COUNTIF(V6:V30,"=0")</f>
        <v>5</v>
      </c>
      <c r="AU5" s="2">
        <f>COUNTIF(W6:W30,"=0")</f>
        <v>0</v>
      </c>
      <c r="AV5" s="2">
        <f>COUNTIF(X6:X30,"=0")</f>
        <v>13</v>
      </c>
      <c r="AW5" s="89" t="s">
        <v>8</v>
      </c>
      <c r="AX5" s="90"/>
    </row>
    <row r="6" spans="1:50">
      <c r="A6" s="1">
        <v>1</v>
      </c>
      <c r="B6" s="1" t="s">
        <v>78</v>
      </c>
      <c r="C6" s="2">
        <v>1</v>
      </c>
      <c r="D6" s="2">
        <v>6</v>
      </c>
      <c r="E6" s="71">
        <v>1</v>
      </c>
      <c r="F6" s="71">
        <v>1</v>
      </c>
      <c r="G6" s="71">
        <v>1</v>
      </c>
      <c r="H6" s="71">
        <v>1</v>
      </c>
      <c r="I6" s="71">
        <v>1</v>
      </c>
      <c r="J6" s="71">
        <v>1</v>
      </c>
      <c r="K6" s="71">
        <v>2</v>
      </c>
      <c r="L6" s="71">
        <v>1</v>
      </c>
      <c r="M6" s="71">
        <v>1</v>
      </c>
      <c r="N6" s="71">
        <v>1</v>
      </c>
      <c r="O6" s="71">
        <v>1</v>
      </c>
      <c r="P6" s="71">
        <v>1</v>
      </c>
      <c r="Q6" s="71">
        <v>1</v>
      </c>
      <c r="R6" s="71">
        <v>1</v>
      </c>
      <c r="S6" s="71">
        <v>1</v>
      </c>
      <c r="T6" s="71">
        <v>1</v>
      </c>
      <c r="U6" s="71">
        <v>1</v>
      </c>
      <c r="V6" s="71">
        <v>2</v>
      </c>
      <c r="W6" s="71">
        <v>1</v>
      </c>
      <c r="X6" s="71">
        <v>1</v>
      </c>
      <c r="Y6" s="71">
        <v>22</v>
      </c>
      <c r="Z6" s="71">
        <v>4</v>
      </c>
      <c r="AA6" s="6">
        <f>Y6/$AA$1*100</f>
        <v>66.666666666666657</v>
      </c>
    </row>
    <row r="7" spans="1:50">
      <c r="A7" s="1">
        <v>2</v>
      </c>
      <c r="B7" s="1" t="s">
        <v>96</v>
      </c>
      <c r="C7" s="2">
        <v>1</v>
      </c>
      <c r="D7" s="2">
        <v>6</v>
      </c>
      <c r="E7" s="71">
        <v>1</v>
      </c>
      <c r="F7" s="71">
        <v>0</v>
      </c>
      <c r="G7" s="71">
        <v>0</v>
      </c>
      <c r="H7" s="71" t="s">
        <v>77</v>
      </c>
      <c r="I7" s="71">
        <v>2</v>
      </c>
      <c r="J7" s="71">
        <v>1</v>
      </c>
      <c r="K7" s="71">
        <v>2</v>
      </c>
      <c r="L7" s="71">
        <v>1</v>
      </c>
      <c r="M7" s="71">
        <v>2</v>
      </c>
      <c r="N7" s="71">
        <v>0</v>
      </c>
      <c r="O7" s="71">
        <v>2</v>
      </c>
      <c r="P7" s="71">
        <v>1</v>
      </c>
      <c r="Q7" s="71">
        <v>1</v>
      </c>
      <c r="R7" s="71">
        <v>1</v>
      </c>
      <c r="S7" s="71">
        <v>0</v>
      </c>
      <c r="T7" s="71">
        <v>2</v>
      </c>
      <c r="U7" s="71">
        <v>1</v>
      </c>
      <c r="V7" s="71">
        <v>2</v>
      </c>
      <c r="W7" s="71">
        <v>2</v>
      </c>
      <c r="X7" s="71">
        <v>0</v>
      </c>
      <c r="Y7" s="71">
        <v>21</v>
      </c>
      <c r="Z7" s="71">
        <v>4</v>
      </c>
      <c r="AA7" s="6">
        <f>Y7/$AA$1*100</f>
        <v>63.636363636363633</v>
      </c>
      <c r="AC7" s="64" t="s">
        <v>13</v>
      </c>
      <c r="AD7" s="14">
        <f>COUNTIF(Z6:Z30,"=2")</f>
        <v>0</v>
      </c>
      <c r="AE7" s="15">
        <f>AD7/$AC$1*100</f>
        <v>0</v>
      </c>
    </row>
    <row r="8" spans="1:50">
      <c r="A8" s="1">
        <v>3</v>
      </c>
      <c r="B8" s="1" t="s">
        <v>97</v>
      </c>
      <c r="C8" s="2">
        <v>2</v>
      </c>
      <c r="D8" s="2">
        <v>6</v>
      </c>
      <c r="E8" s="71" t="s">
        <v>77</v>
      </c>
      <c r="F8" s="71" t="s">
        <v>77</v>
      </c>
      <c r="G8" s="71" t="s">
        <v>77</v>
      </c>
      <c r="H8" s="71" t="s">
        <v>77</v>
      </c>
      <c r="I8" s="71">
        <v>0</v>
      </c>
      <c r="J8" s="71">
        <v>1</v>
      </c>
      <c r="K8" s="71">
        <v>1</v>
      </c>
      <c r="L8" s="71">
        <v>1</v>
      </c>
      <c r="M8" s="71" t="s">
        <v>77</v>
      </c>
      <c r="N8" s="71">
        <v>1</v>
      </c>
      <c r="O8" s="71">
        <v>2</v>
      </c>
      <c r="P8" s="71">
        <v>0</v>
      </c>
      <c r="Q8" s="71">
        <v>1</v>
      </c>
      <c r="R8" s="71">
        <v>0</v>
      </c>
      <c r="S8" s="71" t="s">
        <v>77</v>
      </c>
      <c r="T8" s="71">
        <v>2</v>
      </c>
      <c r="U8" s="71">
        <v>0</v>
      </c>
      <c r="V8" s="71">
        <v>2</v>
      </c>
      <c r="W8" s="71">
        <v>2</v>
      </c>
      <c r="X8" s="71">
        <v>1</v>
      </c>
      <c r="Y8" s="71">
        <v>14</v>
      </c>
      <c r="Z8" s="71">
        <v>3</v>
      </c>
      <c r="AA8" s="6">
        <f>Y8/$AA$1*100</f>
        <v>42.424242424242422</v>
      </c>
      <c r="AC8" s="65" t="s">
        <v>14</v>
      </c>
      <c r="AD8" s="8">
        <f>COUNTIF(Z6:Z30,"=3")</f>
        <v>19</v>
      </c>
      <c r="AE8" s="13">
        <f>AD8/$AC$1*100</f>
        <v>57.575757575757578</v>
      </c>
    </row>
    <row r="9" spans="1:50">
      <c r="A9" s="1">
        <v>4</v>
      </c>
      <c r="B9" s="1" t="s">
        <v>79</v>
      </c>
      <c r="C9" s="2">
        <v>1</v>
      </c>
      <c r="D9" s="2">
        <v>6</v>
      </c>
      <c r="E9" s="71">
        <v>1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1">
        <v>2</v>
      </c>
      <c r="L9" s="71">
        <v>0</v>
      </c>
      <c r="M9" s="71">
        <v>0</v>
      </c>
      <c r="N9" s="71">
        <v>1</v>
      </c>
      <c r="O9" s="71">
        <v>0</v>
      </c>
      <c r="P9" s="71">
        <v>1</v>
      </c>
      <c r="Q9" s="71">
        <v>1</v>
      </c>
      <c r="R9" s="71">
        <v>1</v>
      </c>
      <c r="S9" s="71">
        <v>0</v>
      </c>
      <c r="T9" s="71">
        <v>0</v>
      </c>
      <c r="U9" s="71">
        <v>1</v>
      </c>
      <c r="V9" s="71">
        <v>1</v>
      </c>
      <c r="W9" s="71">
        <v>1</v>
      </c>
      <c r="X9" s="71">
        <v>0</v>
      </c>
      <c r="Y9" s="71">
        <v>10</v>
      </c>
      <c r="Z9" s="71">
        <v>3</v>
      </c>
      <c r="AA9" s="6">
        <f>Y9/$AA$1*100</f>
        <v>30.303030303030305</v>
      </c>
      <c r="AC9" s="66" t="s">
        <v>15</v>
      </c>
      <c r="AD9" s="11">
        <f>COUNTIF(Z6:Z30,"=4")</f>
        <v>5</v>
      </c>
      <c r="AE9" s="12">
        <f>AD9/$AC$1*100</f>
        <v>15.151515151515152</v>
      </c>
    </row>
    <row r="10" spans="1:50">
      <c r="A10" s="1">
        <v>5</v>
      </c>
      <c r="B10" s="1" t="s">
        <v>80</v>
      </c>
      <c r="C10" s="2">
        <v>1</v>
      </c>
      <c r="D10" s="2">
        <v>6</v>
      </c>
      <c r="E10" s="71">
        <v>1</v>
      </c>
      <c r="F10" s="71">
        <v>0</v>
      </c>
      <c r="G10" s="71">
        <v>2</v>
      </c>
      <c r="H10" s="71">
        <v>1</v>
      </c>
      <c r="I10" s="71">
        <v>0</v>
      </c>
      <c r="J10" s="71" t="s">
        <v>77</v>
      </c>
      <c r="K10" s="71">
        <v>1</v>
      </c>
      <c r="L10" s="71">
        <v>1</v>
      </c>
      <c r="M10" s="71">
        <v>1</v>
      </c>
      <c r="N10" s="71">
        <v>1</v>
      </c>
      <c r="O10" s="71">
        <v>2</v>
      </c>
      <c r="P10" s="71">
        <v>1</v>
      </c>
      <c r="Q10" s="71">
        <v>1</v>
      </c>
      <c r="R10" s="71">
        <v>1</v>
      </c>
      <c r="S10" s="71">
        <v>1</v>
      </c>
      <c r="T10" s="71">
        <v>2</v>
      </c>
      <c r="U10" s="71">
        <v>1</v>
      </c>
      <c r="V10" s="71">
        <v>2</v>
      </c>
      <c r="W10" s="71">
        <v>2</v>
      </c>
      <c r="X10" s="71">
        <v>1</v>
      </c>
      <c r="Y10" s="71">
        <v>22</v>
      </c>
      <c r="Z10" s="71">
        <v>4</v>
      </c>
      <c r="AA10" s="6">
        <f>Y10/$AA$1*100</f>
        <v>66.666666666666657</v>
      </c>
      <c r="AC10" s="67" t="s">
        <v>16</v>
      </c>
      <c r="AD10" s="9">
        <f>COUNTIF(Z6:Z30,"=5")</f>
        <v>1</v>
      </c>
      <c r="AE10" s="10">
        <f>AD10/$AC$1*100</f>
        <v>3.0303030303030303</v>
      </c>
    </row>
    <row r="11" spans="1:50">
      <c r="A11" s="1">
        <v>6</v>
      </c>
      <c r="B11" s="1" t="s">
        <v>81</v>
      </c>
      <c r="C11" s="2">
        <v>2</v>
      </c>
      <c r="D11" s="2">
        <v>6</v>
      </c>
      <c r="E11" s="71">
        <v>1</v>
      </c>
      <c r="F11" s="71">
        <v>1</v>
      </c>
      <c r="G11" s="71">
        <v>0</v>
      </c>
      <c r="H11" s="71">
        <v>0</v>
      </c>
      <c r="I11" s="71">
        <v>0</v>
      </c>
      <c r="J11" s="71">
        <v>1</v>
      </c>
      <c r="K11" s="71">
        <v>1</v>
      </c>
      <c r="L11" s="71">
        <v>0</v>
      </c>
      <c r="M11" s="71">
        <v>1</v>
      </c>
      <c r="N11" s="71">
        <v>1</v>
      </c>
      <c r="O11" s="71">
        <v>0</v>
      </c>
      <c r="P11" s="71">
        <v>1</v>
      </c>
      <c r="Q11" s="71">
        <v>0</v>
      </c>
      <c r="R11" s="71">
        <v>1</v>
      </c>
      <c r="S11" s="71">
        <v>1</v>
      </c>
      <c r="T11" s="71">
        <v>0</v>
      </c>
      <c r="U11" s="71">
        <v>1</v>
      </c>
      <c r="V11" s="71">
        <v>1</v>
      </c>
      <c r="W11" s="71">
        <v>2</v>
      </c>
      <c r="X11" s="71">
        <v>1</v>
      </c>
      <c r="Y11" s="71">
        <v>14</v>
      </c>
      <c r="Z11" s="71">
        <v>3</v>
      </c>
      <c r="AA11" s="6">
        <f>Y11/$AA$1*100</f>
        <v>42.424242424242422</v>
      </c>
    </row>
    <row r="12" spans="1:50">
      <c r="A12" s="1">
        <v>7</v>
      </c>
      <c r="B12" s="1" t="s">
        <v>82</v>
      </c>
      <c r="C12" s="2">
        <v>1</v>
      </c>
      <c r="D12" s="2">
        <v>6</v>
      </c>
      <c r="E12" s="71">
        <v>1</v>
      </c>
      <c r="F12" s="71">
        <v>1</v>
      </c>
      <c r="G12" s="71">
        <v>1</v>
      </c>
      <c r="H12" s="71">
        <v>1</v>
      </c>
      <c r="I12" s="71">
        <v>1</v>
      </c>
      <c r="J12" s="71" t="s">
        <v>77</v>
      </c>
      <c r="K12" s="71">
        <v>2</v>
      </c>
      <c r="L12" s="71">
        <v>1</v>
      </c>
      <c r="M12" s="71">
        <v>1</v>
      </c>
      <c r="N12" s="71">
        <v>1</v>
      </c>
      <c r="O12" s="71">
        <v>0</v>
      </c>
      <c r="P12" s="71">
        <v>1</v>
      </c>
      <c r="Q12" s="71">
        <v>1</v>
      </c>
      <c r="R12" s="71">
        <v>1</v>
      </c>
      <c r="S12" s="71">
        <v>0</v>
      </c>
      <c r="T12" s="71">
        <v>2</v>
      </c>
      <c r="U12" s="71">
        <v>2</v>
      </c>
      <c r="V12" s="71">
        <v>2</v>
      </c>
      <c r="W12" s="71">
        <v>2</v>
      </c>
      <c r="X12" s="71">
        <v>0</v>
      </c>
      <c r="Y12" s="71">
        <v>21</v>
      </c>
      <c r="Z12" s="71">
        <v>4</v>
      </c>
      <c r="AA12" s="6">
        <f>Y12/$AA$1*100</f>
        <v>63.636363636363633</v>
      </c>
      <c r="AC12" s="84" t="s">
        <v>53</v>
      </c>
      <c r="AD12" s="84"/>
      <c r="AE12" s="63">
        <f>COUNTIF(AA6:AA30,100)</f>
        <v>0</v>
      </c>
    </row>
    <row r="13" spans="1:50">
      <c r="A13" s="1">
        <v>8</v>
      </c>
      <c r="B13" s="1" t="s">
        <v>83</v>
      </c>
      <c r="C13" s="2">
        <v>1</v>
      </c>
      <c r="D13" s="2">
        <v>6</v>
      </c>
      <c r="E13" s="71">
        <v>0</v>
      </c>
      <c r="F13" s="71">
        <v>0</v>
      </c>
      <c r="G13" s="71" t="s">
        <v>77</v>
      </c>
      <c r="H13" s="71">
        <v>1</v>
      </c>
      <c r="I13" s="71">
        <v>2</v>
      </c>
      <c r="J13" s="71">
        <v>1</v>
      </c>
      <c r="K13" s="71">
        <v>2</v>
      </c>
      <c r="L13" s="71">
        <v>0</v>
      </c>
      <c r="M13" s="71">
        <v>0</v>
      </c>
      <c r="N13" s="71">
        <v>1</v>
      </c>
      <c r="O13" s="71">
        <v>2</v>
      </c>
      <c r="P13" s="71">
        <v>0</v>
      </c>
      <c r="Q13" s="71" t="s">
        <v>77</v>
      </c>
      <c r="R13" s="71">
        <v>1</v>
      </c>
      <c r="S13" s="71" t="s">
        <v>77</v>
      </c>
      <c r="T13" s="71" t="s">
        <v>77</v>
      </c>
      <c r="U13" s="71">
        <v>0</v>
      </c>
      <c r="V13" s="71">
        <v>2</v>
      </c>
      <c r="W13" s="71">
        <v>2</v>
      </c>
      <c r="X13" s="71">
        <v>0</v>
      </c>
      <c r="Y13" s="71">
        <v>14</v>
      </c>
      <c r="Z13" s="71">
        <v>3</v>
      </c>
      <c r="AA13" s="6">
        <f>Y13/$AA$1*100</f>
        <v>42.424242424242422</v>
      </c>
      <c r="AC13" s="85" t="s">
        <v>17</v>
      </c>
      <c r="AD13" s="86"/>
      <c r="AE13" s="7">
        <f>SUM(AD8:AD10)/$AC$1*100</f>
        <v>75.757575757575751</v>
      </c>
    </row>
    <row r="14" spans="1:50">
      <c r="A14" s="1">
        <v>9</v>
      </c>
      <c r="B14" s="1" t="s">
        <v>84</v>
      </c>
      <c r="C14" s="2">
        <v>2</v>
      </c>
      <c r="D14" s="2">
        <v>6</v>
      </c>
      <c r="E14" s="71" t="s">
        <v>77</v>
      </c>
      <c r="F14" s="71" t="s">
        <v>77</v>
      </c>
      <c r="G14" s="71">
        <v>0</v>
      </c>
      <c r="H14" s="71" t="s">
        <v>77</v>
      </c>
      <c r="I14" s="71">
        <v>1</v>
      </c>
      <c r="J14" s="71" t="s">
        <v>77</v>
      </c>
      <c r="K14" s="71">
        <v>2</v>
      </c>
      <c r="L14" s="71">
        <v>1</v>
      </c>
      <c r="M14" s="71" t="s">
        <v>77</v>
      </c>
      <c r="N14" s="71">
        <v>1</v>
      </c>
      <c r="O14" s="71">
        <v>1</v>
      </c>
      <c r="P14" s="71" t="s">
        <v>77</v>
      </c>
      <c r="Q14" s="71" t="s">
        <v>77</v>
      </c>
      <c r="R14" s="71">
        <v>0</v>
      </c>
      <c r="S14" s="71" t="s">
        <v>77</v>
      </c>
      <c r="T14" s="71">
        <v>2</v>
      </c>
      <c r="U14" s="71">
        <v>0</v>
      </c>
      <c r="V14" s="71">
        <v>1</v>
      </c>
      <c r="W14" s="71">
        <v>1</v>
      </c>
      <c r="X14" s="71">
        <v>0</v>
      </c>
      <c r="Y14" s="71">
        <v>10</v>
      </c>
      <c r="Z14" s="71">
        <v>3</v>
      </c>
      <c r="AA14" s="6">
        <f>Y14/$AA$1*100</f>
        <v>30.303030303030305</v>
      </c>
      <c r="AC14" s="85" t="s">
        <v>31</v>
      </c>
      <c r="AD14" s="86"/>
      <c r="AE14" s="7">
        <f>SUM(AD9:AD10)/$AC$1*100</f>
        <v>18.181818181818183</v>
      </c>
    </row>
    <row r="15" spans="1:50">
      <c r="A15" s="1">
        <v>10</v>
      </c>
      <c r="B15" s="1" t="s">
        <v>85</v>
      </c>
      <c r="C15" s="2">
        <v>1</v>
      </c>
      <c r="D15" s="2">
        <v>6</v>
      </c>
      <c r="E15" s="71">
        <v>1</v>
      </c>
      <c r="F15" s="71">
        <v>0</v>
      </c>
      <c r="G15" s="71" t="s">
        <v>77</v>
      </c>
      <c r="H15" s="71" t="s">
        <v>77</v>
      </c>
      <c r="I15" s="71">
        <v>0</v>
      </c>
      <c r="J15" s="71">
        <v>1</v>
      </c>
      <c r="K15" s="71">
        <v>2</v>
      </c>
      <c r="L15" s="71">
        <v>1</v>
      </c>
      <c r="M15" s="71">
        <v>0</v>
      </c>
      <c r="N15" s="71">
        <v>0</v>
      </c>
      <c r="O15" s="71">
        <v>0</v>
      </c>
      <c r="P15" s="71">
        <v>0</v>
      </c>
      <c r="Q15" s="71">
        <v>2</v>
      </c>
      <c r="R15" s="71">
        <v>0</v>
      </c>
      <c r="S15" s="71" t="s">
        <v>77</v>
      </c>
      <c r="T15" s="71">
        <v>2</v>
      </c>
      <c r="U15" s="71" t="s">
        <v>77</v>
      </c>
      <c r="V15" s="71">
        <v>1</v>
      </c>
      <c r="W15" s="71" t="s">
        <v>77</v>
      </c>
      <c r="X15" s="71">
        <v>0</v>
      </c>
      <c r="Y15" s="71">
        <v>10</v>
      </c>
      <c r="Z15" s="71">
        <v>3</v>
      </c>
      <c r="AA15" s="6">
        <f>Y15/$AA$1*100</f>
        <v>30.303030303030305</v>
      </c>
      <c r="AC15" s="85" t="s">
        <v>28</v>
      </c>
      <c r="AD15" s="86"/>
      <c r="AE15" s="7">
        <f>AVERAGE(Y6:Y30)</f>
        <v>15.24</v>
      </c>
    </row>
    <row r="16" spans="1:50">
      <c r="A16" s="1">
        <v>11</v>
      </c>
      <c r="B16" s="1" t="s">
        <v>86</v>
      </c>
      <c r="C16" s="2">
        <v>1</v>
      </c>
      <c r="D16" s="2">
        <v>6</v>
      </c>
      <c r="E16" s="71">
        <v>0</v>
      </c>
      <c r="F16" s="71">
        <v>1</v>
      </c>
      <c r="G16" s="71">
        <v>0</v>
      </c>
      <c r="H16" s="71">
        <v>0</v>
      </c>
      <c r="I16" s="71">
        <v>2</v>
      </c>
      <c r="J16" s="71">
        <v>1</v>
      </c>
      <c r="K16" s="71">
        <v>2</v>
      </c>
      <c r="L16" s="71">
        <v>1</v>
      </c>
      <c r="M16" s="71" t="s">
        <v>77</v>
      </c>
      <c r="N16" s="71">
        <v>1</v>
      </c>
      <c r="O16" s="71">
        <v>0</v>
      </c>
      <c r="P16" s="71">
        <v>1</v>
      </c>
      <c r="Q16" s="71">
        <v>0</v>
      </c>
      <c r="R16" s="71">
        <v>1</v>
      </c>
      <c r="S16" s="71" t="s">
        <v>77</v>
      </c>
      <c r="T16" s="71" t="s">
        <v>77</v>
      </c>
      <c r="U16" s="71">
        <v>0</v>
      </c>
      <c r="V16" s="71">
        <v>2</v>
      </c>
      <c r="W16" s="71">
        <v>1</v>
      </c>
      <c r="X16" s="71">
        <v>0</v>
      </c>
      <c r="Y16" s="71">
        <v>13</v>
      </c>
      <c r="Z16" s="71">
        <v>3</v>
      </c>
      <c r="AA16" s="6">
        <f>Y16/$AA$1*100</f>
        <v>39.393939393939391</v>
      </c>
      <c r="AC16" s="85" t="s">
        <v>18</v>
      </c>
      <c r="AD16" s="86"/>
      <c r="AE16" s="7">
        <f>AVERAGE(Z6:Z30)</f>
        <v>3.28</v>
      </c>
    </row>
    <row r="17" spans="1:32">
      <c r="A17" s="1">
        <v>12</v>
      </c>
      <c r="B17" s="1" t="s">
        <v>98</v>
      </c>
      <c r="C17" s="2">
        <v>1</v>
      </c>
      <c r="D17" s="2">
        <v>6</v>
      </c>
      <c r="E17" s="71">
        <v>1</v>
      </c>
      <c r="F17" s="71">
        <v>0</v>
      </c>
      <c r="G17" s="71">
        <v>0</v>
      </c>
      <c r="H17" s="71">
        <v>1</v>
      </c>
      <c r="I17" s="71">
        <v>1</v>
      </c>
      <c r="J17" s="71">
        <v>1</v>
      </c>
      <c r="K17" s="71">
        <v>2</v>
      </c>
      <c r="L17" s="71">
        <v>1</v>
      </c>
      <c r="M17" s="71">
        <v>2</v>
      </c>
      <c r="N17" s="71">
        <v>0</v>
      </c>
      <c r="O17" s="71">
        <v>0</v>
      </c>
      <c r="P17" s="71">
        <v>0</v>
      </c>
      <c r="Q17" s="71">
        <v>1</v>
      </c>
      <c r="R17" s="71">
        <v>1</v>
      </c>
      <c r="S17" s="71">
        <v>0</v>
      </c>
      <c r="T17" s="71">
        <v>2</v>
      </c>
      <c r="U17" s="71">
        <v>0</v>
      </c>
      <c r="V17" s="71">
        <v>2</v>
      </c>
      <c r="W17" s="71">
        <v>1</v>
      </c>
      <c r="X17" s="71">
        <v>0</v>
      </c>
      <c r="Y17" s="71">
        <v>16</v>
      </c>
      <c r="Z17" s="71">
        <v>3</v>
      </c>
      <c r="AA17" s="6">
        <f>Y17/$AA$1*100</f>
        <v>48.484848484848484</v>
      </c>
      <c r="AC17" s="85" t="s">
        <v>54</v>
      </c>
      <c r="AD17" s="86"/>
      <c r="AE17" s="7">
        <f>AVERAGE(AA6:AA30)</f>
        <v>46.18181818181818</v>
      </c>
    </row>
    <row r="18" spans="1:32">
      <c r="A18" s="1">
        <v>13</v>
      </c>
      <c r="B18" s="1" t="s">
        <v>91</v>
      </c>
      <c r="C18" s="2">
        <v>1</v>
      </c>
      <c r="D18" s="2">
        <v>6</v>
      </c>
      <c r="E18" s="71">
        <v>0</v>
      </c>
      <c r="F18" s="71">
        <v>0</v>
      </c>
      <c r="G18" s="71">
        <v>0</v>
      </c>
      <c r="H18" s="71">
        <v>0</v>
      </c>
      <c r="I18" s="71">
        <v>2</v>
      </c>
      <c r="J18" s="71">
        <v>0</v>
      </c>
      <c r="K18" s="71">
        <v>2</v>
      </c>
      <c r="L18" s="71">
        <v>1</v>
      </c>
      <c r="M18" s="71">
        <v>0</v>
      </c>
      <c r="N18" s="71">
        <v>1</v>
      </c>
      <c r="O18" s="71">
        <v>2</v>
      </c>
      <c r="P18" s="71" t="s">
        <v>77</v>
      </c>
      <c r="Q18" s="71" t="s">
        <v>77</v>
      </c>
      <c r="R18" s="71">
        <v>1</v>
      </c>
      <c r="S18" s="71" t="s">
        <v>77</v>
      </c>
      <c r="T18" s="71">
        <v>0</v>
      </c>
      <c r="U18" s="71" t="s">
        <v>77</v>
      </c>
      <c r="V18" s="71">
        <v>2</v>
      </c>
      <c r="W18" s="71" t="s">
        <v>77</v>
      </c>
      <c r="X18" s="71" t="s">
        <v>77</v>
      </c>
      <c r="Y18" s="71">
        <v>11</v>
      </c>
      <c r="Z18" s="71">
        <v>3</v>
      </c>
      <c r="AA18" s="6">
        <f>Y18/$AA$1*100</f>
        <v>33.333333333333329</v>
      </c>
    </row>
    <row r="19" spans="1:32">
      <c r="A19" s="1">
        <v>14</v>
      </c>
      <c r="B19" s="1" t="s">
        <v>99</v>
      </c>
      <c r="C19" s="2">
        <v>2</v>
      </c>
      <c r="D19" s="2">
        <v>6</v>
      </c>
      <c r="E19" s="71">
        <v>1</v>
      </c>
      <c r="F19" s="71">
        <v>0</v>
      </c>
      <c r="G19" s="71">
        <v>0</v>
      </c>
      <c r="H19" s="71">
        <v>1</v>
      </c>
      <c r="I19" s="71">
        <v>1</v>
      </c>
      <c r="J19" s="71">
        <v>1</v>
      </c>
      <c r="K19" s="71">
        <v>2</v>
      </c>
      <c r="L19" s="71">
        <v>1</v>
      </c>
      <c r="M19" s="71">
        <v>2</v>
      </c>
      <c r="N19" s="71">
        <v>0</v>
      </c>
      <c r="O19" s="71">
        <v>0</v>
      </c>
      <c r="P19" s="71">
        <v>0</v>
      </c>
      <c r="Q19" s="71">
        <v>1</v>
      </c>
      <c r="R19" s="71">
        <v>1</v>
      </c>
      <c r="S19" s="71">
        <v>0</v>
      </c>
      <c r="T19" s="71">
        <v>2</v>
      </c>
      <c r="U19" s="71">
        <v>0</v>
      </c>
      <c r="V19" s="71">
        <v>0</v>
      </c>
      <c r="W19" s="71">
        <v>1</v>
      </c>
      <c r="X19" s="71">
        <v>0</v>
      </c>
      <c r="Y19" s="71">
        <v>14</v>
      </c>
      <c r="Z19" s="71">
        <v>3</v>
      </c>
      <c r="AA19" s="6">
        <f>Y19/$AA$1*100</f>
        <v>42.424242424242422</v>
      </c>
      <c r="AC19" s="81" t="s">
        <v>52</v>
      </c>
      <c r="AD19" s="82"/>
      <c r="AE19" s="62" t="s">
        <v>51</v>
      </c>
      <c r="AF19" s="62" t="s">
        <v>50</v>
      </c>
    </row>
    <row r="20" spans="1:32">
      <c r="A20" s="1">
        <v>15</v>
      </c>
      <c r="B20" s="1" t="s">
        <v>87</v>
      </c>
      <c r="C20" s="2">
        <v>1</v>
      </c>
      <c r="D20" s="2">
        <v>6</v>
      </c>
      <c r="E20" s="71">
        <v>1</v>
      </c>
      <c r="F20" s="71">
        <v>0</v>
      </c>
      <c r="G20" s="71">
        <v>0</v>
      </c>
      <c r="H20" s="71">
        <v>1</v>
      </c>
      <c r="I20" s="71">
        <v>0</v>
      </c>
      <c r="J20" s="71">
        <v>0</v>
      </c>
      <c r="K20" s="71">
        <v>1</v>
      </c>
      <c r="L20" s="71">
        <v>1</v>
      </c>
      <c r="M20" s="71">
        <v>2</v>
      </c>
      <c r="N20" s="71">
        <v>0</v>
      </c>
      <c r="O20" s="71">
        <v>1</v>
      </c>
      <c r="P20" s="71">
        <v>0</v>
      </c>
      <c r="Q20" s="71">
        <v>1</v>
      </c>
      <c r="R20" s="71">
        <v>1</v>
      </c>
      <c r="S20" s="71">
        <v>0</v>
      </c>
      <c r="T20" s="71">
        <v>2</v>
      </c>
      <c r="U20" s="71" t="s">
        <v>77</v>
      </c>
      <c r="V20" s="71">
        <v>0</v>
      </c>
      <c r="W20" s="71">
        <v>1</v>
      </c>
      <c r="X20" s="71">
        <v>0</v>
      </c>
      <c r="Y20" s="71">
        <v>12</v>
      </c>
      <c r="Z20" s="71">
        <v>3</v>
      </c>
      <c r="AA20" s="6">
        <f>Y20/$AA$1*100</f>
        <v>36.363636363636367</v>
      </c>
      <c r="AC20" s="89" t="s">
        <v>45</v>
      </c>
      <c r="AD20" s="91"/>
      <c r="AE20" s="68">
        <f>COUNTIF(AA6:AA30,"&gt;=85")</f>
        <v>1</v>
      </c>
      <c r="AF20" s="68">
        <f>AE20/AC1*100</f>
        <v>3.0303030303030303</v>
      </c>
    </row>
    <row r="21" spans="1:32">
      <c r="A21" s="1">
        <v>16</v>
      </c>
      <c r="B21" s="1" t="s">
        <v>88</v>
      </c>
      <c r="C21" s="2">
        <v>2</v>
      </c>
      <c r="D21" s="2">
        <v>6</v>
      </c>
      <c r="E21" s="71">
        <v>1</v>
      </c>
      <c r="F21" s="71">
        <v>0</v>
      </c>
      <c r="G21" s="71">
        <v>0</v>
      </c>
      <c r="H21" s="71" t="s">
        <v>77</v>
      </c>
      <c r="I21" s="71">
        <v>2</v>
      </c>
      <c r="J21" s="71">
        <v>1</v>
      </c>
      <c r="K21" s="71">
        <v>0</v>
      </c>
      <c r="L21" s="71">
        <v>0</v>
      </c>
      <c r="M21" s="71">
        <v>0</v>
      </c>
      <c r="N21" s="71">
        <v>1</v>
      </c>
      <c r="O21" s="71">
        <v>1</v>
      </c>
      <c r="P21" s="71" t="s">
        <v>77</v>
      </c>
      <c r="Q21" s="71">
        <v>1</v>
      </c>
      <c r="R21" s="71">
        <v>1</v>
      </c>
      <c r="S21" s="71">
        <v>0</v>
      </c>
      <c r="T21" s="71" t="s">
        <v>77</v>
      </c>
      <c r="U21" s="71">
        <v>0</v>
      </c>
      <c r="V21" s="71">
        <v>0</v>
      </c>
      <c r="W21" s="71">
        <v>1</v>
      </c>
      <c r="X21" s="71">
        <v>1</v>
      </c>
      <c r="Y21" s="71">
        <v>10</v>
      </c>
      <c r="Z21" s="71">
        <v>3</v>
      </c>
      <c r="AA21" s="6">
        <f>Y21/$AA$1*100</f>
        <v>30.303030303030305</v>
      </c>
      <c r="AC21" s="89" t="s">
        <v>46</v>
      </c>
      <c r="AD21" s="90"/>
      <c r="AE21" s="68">
        <f>COUNTIF(AA6:AA30,"&gt;=75")-AE20</f>
        <v>0</v>
      </c>
      <c r="AF21" s="68">
        <f>AE21/AC1*100</f>
        <v>0</v>
      </c>
    </row>
    <row r="22" spans="1:32">
      <c r="A22" s="1">
        <v>17</v>
      </c>
      <c r="B22" s="1" t="s">
        <v>89</v>
      </c>
      <c r="C22" s="2">
        <v>1</v>
      </c>
      <c r="D22" s="2">
        <v>6</v>
      </c>
      <c r="E22" s="71">
        <v>1</v>
      </c>
      <c r="F22" s="71">
        <v>0</v>
      </c>
      <c r="G22" s="71">
        <v>2</v>
      </c>
      <c r="H22" s="71" t="s">
        <v>77</v>
      </c>
      <c r="I22" s="71">
        <v>2</v>
      </c>
      <c r="J22" s="71">
        <v>0</v>
      </c>
      <c r="K22" s="71">
        <v>2</v>
      </c>
      <c r="L22" s="71">
        <v>1</v>
      </c>
      <c r="M22" s="71">
        <v>2</v>
      </c>
      <c r="N22" s="71">
        <v>0</v>
      </c>
      <c r="O22" s="71">
        <v>1</v>
      </c>
      <c r="P22" s="71">
        <v>0</v>
      </c>
      <c r="Q22" s="71">
        <v>0</v>
      </c>
      <c r="R22" s="71">
        <v>1</v>
      </c>
      <c r="S22" s="71">
        <v>0</v>
      </c>
      <c r="T22" s="71">
        <v>1</v>
      </c>
      <c r="U22" s="71">
        <v>0</v>
      </c>
      <c r="V22" s="71">
        <v>0</v>
      </c>
      <c r="W22" s="71">
        <v>2</v>
      </c>
      <c r="X22" s="71">
        <v>0</v>
      </c>
      <c r="Y22" s="71">
        <v>15</v>
      </c>
      <c r="Z22" s="71">
        <v>3</v>
      </c>
      <c r="AA22" s="6">
        <f>Y22/$AA$1*100</f>
        <v>45.454545454545453</v>
      </c>
      <c r="AC22" s="89" t="s">
        <v>47</v>
      </c>
      <c r="AD22" s="91"/>
      <c r="AE22" s="68">
        <f>COUNTIF(AA6:AA30,"&gt;=65")-AE21-AE20</f>
        <v>3</v>
      </c>
      <c r="AF22" s="68">
        <f>AE22/AC1*100</f>
        <v>9.0909090909090917</v>
      </c>
    </row>
    <row r="23" spans="1:32">
      <c r="A23" s="1">
        <v>18</v>
      </c>
      <c r="B23" s="1" t="s">
        <v>90</v>
      </c>
      <c r="C23" s="2">
        <v>1</v>
      </c>
      <c r="D23" s="2">
        <v>6</v>
      </c>
      <c r="E23" s="71">
        <v>1</v>
      </c>
      <c r="F23" s="71">
        <v>0</v>
      </c>
      <c r="G23" s="71">
        <v>2</v>
      </c>
      <c r="H23" s="71" t="s">
        <v>77</v>
      </c>
      <c r="I23" s="71">
        <v>2</v>
      </c>
      <c r="J23" s="71">
        <v>0</v>
      </c>
      <c r="K23" s="71">
        <v>2</v>
      </c>
      <c r="L23" s="71">
        <v>1</v>
      </c>
      <c r="M23" s="71">
        <v>2</v>
      </c>
      <c r="N23" s="71">
        <v>0</v>
      </c>
      <c r="O23" s="71">
        <v>2</v>
      </c>
      <c r="P23" s="71">
        <v>0</v>
      </c>
      <c r="Q23" s="71">
        <v>1</v>
      </c>
      <c r="R23" s="71">
        <v>1</v>
      </c>
      <c r="S23" s="71">
        <v>1</v>
      </c>
      <c r="T23" s="71">
        <v>2</v>
      </c>
      <c r="U23" s="71" t="s">
        <v>77</v>
      </c>
      <c r="V23" s="71">
        <v>2</v>
      </c>
      <c r="W23" s="71">
        <v>2</v>
      </c>
      <c r="X23" s="71">
        <v>1</v>
      </c>
      <c r="Y23" s="71">
        <v>22</v>
      </c>
      <c r="Z23" s="71">
        <v>4</v>
      </c>
      <c r="AA23" s="6">
        <f>Y23/$AA$1*100</f>
        <v>66.666666666666657</v>
      </c>
      <c r="AC23" s="89" t="s">
        <v>48</v>
      </c>
      <c r="AD23" s="91"/>
      <c r="AE23" s="68">
        <f>COUNTIF(AA6:AA30,"&gt;=50")-AE22-AE21-AE20</f>
        <v>2</v>
      </c>
      <c r="AF23" s="68">
        <f>AE23/AC1*100</f>
        <v>6.0606060606060606</v>
      </c>
    </row>
    <row r="24" spans="1:32">
      <c r="A24" s="1">
        <v>19</v>
      </c>
      <c r="B24" s="1" t="s">
        <v>92</v>
      </c>
      <c r="C24" s="2">
        <v>2</v>
      </c>
      <c r="D24" s="2">
        <v>6</v>
      </c>
      <c r="E24" s="71">
        <v>1</v>
      </c>
      <c r="F24" s="71">
        <v>0</v>
      </c>
      <c r="G24" s="71">
        <v>0</v>
      </c>
      <c r="H24" s="71" t="s">
        <v>77</v>
      </c>
      <c r="I24" s="71">
        <v>0</v>
      </c>
      <c r="J24" s="71">
        <v>0</v>
      </c>
      <c r="K24" s="71">
        <v>1</v>
      </c>
      <c r="L24" s="71">
        <v>1</v>
      </c>
      <c r="M24" s="71" t="s">
        <v>77</v>
      </c>
      <c r="N24" s="71" t="s">
        <v>77</v>
      </c>
      <c r="O24" s="71">
        <v>2</v>
      </c>
      <c r="P24" s="71">
        <v>1</v>
      </c>
      <c r="Q24" s="71">
        <v>0</v>
      </c>
      <c r="R24" s="71">
        <v>0</v>
      </c>
      <c r="S24" s="71" t="s">
        <v>77</v>
      </c>
      <c r="T24" s="71">
        <v>2</v>
      </c>
      <c r="U24" s="71">
        <v>2</v>
      </c>
      <c r="V24" s="71">
        <v>0</v>
      </c>
      <c r="W24" s="71">
        <v>1</v>
      </c>
      <c r="X24" s="71">
        <v>2</v>
      </c>
      <c r="Y24" s="71">
        <v>13</v>
      </c>
      <c r="Z24" s="71">
        <v>3</v>
      </c>
      <c r="AA24" s="6">
        <f>Y24/$AA$1*100</f>
        <v>39.393939393939391</v>
      </c>
      <c r="AC24" s="89" t="s">
        <v>49</v>
      </c>
      <c r="AD24" s="91"/>
      <c r="AE24" s="68">
        <f>COUNTIF(AA6:AA30,"&lt;50")</f>
        <v>19</v>
      </c>
      <c r="AF24" s="68">
        <f>AE24/AC1*100</f>
        <v>57.575757575757578</v>
      </c>
    </row>
    <row r="25" spans="1:32">
      <c r="A25" s="1">
        <v>20</v>
      </c>
      <c r="B25" s="1" t="s">
        <v>93</v>
      </c>
      <c r="C25" s="2">
        <v>2</v>
      </c>
      <c r="D25" s="2">
        <v>6</v>
      </c>
      <c r="E25" s="71">
        <v>1</v>
      </c>
      <c r="F25" s="71">
        <v>0</v>
      </c>
      <c r="G25" s="71">
        <v>0</v>
      </c>
      <c r="H25" s="71">
        <v>1</v>
      </c>
      <c r="I25" s="71">
        <v>0</v>
      </c>
      <c r="J25" s="71" t="s">
        <v>77</v>
      </c>
      <c r="K25" s="71">
        <v>1</v>
      </c>
      <c r="L25" s="71" t="s">
        <v>77</v>
      </c>
      <c r="M25" s="71">
        <v>0</v>
      </c>
      <c r="N25" s="71">
        <v>0</v>
      </c>
      <c r="O25" s="71">
        <v>0</v>
      </c>
      <c r="P25" s="71">
        <v>0</v>
      </c>
      <c r="Q25" s="71" t="s">
        <v>77</v>
      </c>
      <c r="R25" s="71" t="s">
        <v>77</v>
      </c>
      <c r="S25" s="71">
        <v>2</v>
      </c>
      <c r="T25" s="71" t="s">
        <v>77</v>
      </c>
      <c r="U25" s="71" t="s">
        <v>77</v>
      </c>
      <c r="V25" s="71">
        <v>2</v>
      </c>
      <c r="W25" s="71">
        <v>2</v>
      </c>
      <c r="X25" s="71">
        <v>1</v>
      </c>
      <c r="Y25" s="71">
        <v>10</v>
      </c>
      <c r="Z25" s="71">
        <v>3</v>
      </c>
      <c r="AA25" s="6">
        <f>Y25/$AA$1*100</f>
        <v>30.303030303030305</v>
      </c>
    </row>
    <row r="26" spans="1:32">
      <c r="A26" s="1">
        <v>21</v>
      </c>
      <c r="B26" s="1" t="s">
        <v>100</v>
      </c>
      <c r="C26" s="2">
        <v>1</v>
      </c>
      <c r="D26" s="2">
        <v>6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2</v>
      </c>
      <c r="L26" s="71">
        <v>1</v>
      </c>
      <c r="M26" s="71">
        <v>2</v>
      </c>
      <c r="N26" s="71">
        <v>1</v>
      </c>
      <c r="O26" s="71">
        <v>2</v>
      </c>
      <c r="P26" s="71">
        <v>1</v>
      </c>
      <c r="Q26" s="71">
        <v>1</v>
      </c>
      <c r="R26" s="71">
        <v>1</v>
      </c>
      <c r="S26" s="71">
        <v>0</v>
      </c>
      <c r="T26" s="71">
        <v>2</v>
      </c>
      <c r="U26" s="71">
        <v>2</v>
      </c>
      <c r="V26" s="71" t="s">
        <v>77</v>
      </c>
      <c r="W26" s="71" t="s">
        <v>77</v>
      </c>
      <c r="X26" s="71" t="s">
        <v>77</v>
      </c>
      <c r="Y26" s="71">
        <v>15</v>
      </c>
      <c r="Z26" s="71">
        <v>3</v>
      </c>
      <c r="AA26" s="6">
        <f>Y26/$AA$1*100</f>
        <v>45.454545454545453</v>
      </c>
    </row>
    <row r="27" spans="1:32">
      <c r="A27" s="1">
        <v>22</v>
      </c>
      <c r="B27" s="1" t="s">
        <v>94</v>
      </c>
      <c r="C27" s="2">
        <v>1</v>
      </c>
      <c r="D27" s="2">
        <v>6</v>
      </c>
      <c r="E27" s="71">
        <v>1</v>
      </c>
      <c r="F27" s="71">
        <v>0</v>
      </c>
      <c r="G27" s="71">
        <v>0</v>
      </c>
      <c r="H27" s="71">
        <v>1</v>
      </c>
      <c r="I27" s="71">
        <v>2</v>
      </c>
      <c r="J27" s="71">
        <v>1</v>
      </c>
      <c r="K27" s="71">
        <v>2</v>
      </c>
      <c r="L27" s="71">
        <v>1</v>
      </c>
      <c r="M27" s="71">
        <v>2</v>
      </c>
      <c r="N27" s="71">
        <v>0</v>
      </c>
      <c r="O27" s="71">
        <v>0</v>
      </c>
      <c r="P27" s="71">
        <v>0</v>
      </c>
      <c r="Q27" s="71" t="s">
        <v>77</v>
      </c>
      <c r="R27" s="71">
        <v>0</v>
      </c>
      <c r="S27" s="71" t="s">
        <v>77</v>
      </c>
      <c r="T27" s="71">
        <v>0</v>
      </c>
      <c r="U27" s="71">
        <v>0</v>
      </c>
      <c r="V27" s="71">
        <v>2</v>
      </c>
      <c r="W27" s="71">
        <v>2</v>
      </c>
      <c r="X27" s="71">
        <v>0</v>
      </c>
      <c r="Y27" s="71">
        <v>14</v>
      </c>
      <c r="Z27" s="71">
        <v>3</v>
      </c>
      <c r="AA27" s="6">
        <f>Y27/$AA$1*100</f>
        <v>42.424242424242422</v>
      </c>
    </row>
    <row r="28" spans="1:32">
      <c r="A28" s="1">
        <v>23</v>
      </c>
      <c r="B28" s="1" t="s">
        <v>101</v>
      </c>
      <c r="C28" s="2">
        <v>2</v>
      </c>
      <c r="D28" s="2">
        <v>6</v>
      </c>
      <c r="E28" s="71">
        <v>1</v>
      </c>
      <c r="F28" s="71">
        <v>0</v>
      </c>
      <c r="G28" s="71">
        <v>0</v>
      </c>
      <c r="H28" s="71" t="s">
        <v>77</v>
      </c>
      <c r="I28" s="71">
        <v>2</v>
      </c>
      <c r="J28" s="71">
        <v>0</v>
      </c>
      <c r="K28" s="71">
        <v>1</v>
      </c>
      <c r="L28" s="71">
        <v>1</v>
      </c>
      <c r="M28" s="71">
        <v>0</v>
      </c>
      <c r="N28" s="71">
        <v>0</v>
      </c>
      <c r="O28" s="71">
        <v>1</v>
      </c>
      <c r="P28" s="71">
        <v>0</v>
      </c>
      <c r="Q28" s="71">
        <v>2</v>
      </c>
      <c r="R28" s="71">
        <v>1</v>
      </c>
      <c r="S28" s="71" t="s">
        <v>77</v>
      </c>
      <c r="T28" s="71">
        <v>2</v>
      </c>
      <c r="U28" s="71" t="s">
        <v>77</v>
      </c>
      <c r="V28" s="71">
        <v>2</v>
      </c>
      <c r="W28" s="71" t="s">
        <v>77</v>
      </c>
      <c r="X28" s="71" t="s">
        <v>77</v>
      </c>
      <c r="Y28" s="71">
        <v>13</v>
      </c>
      <c r="Z28" s="71">
        <v>3</v>
      </c>
      <c r="AA28" s="6">
        <f>Y28/$AA$1*100</f>
        <v>39.393939393939391</v>
      </c>
    </row>
    <row r="29" spans="1:32">
      <c r="A29" s="1">
        <v>24</v>
      </c>
      <c r="B29" s="1" t="s">
        <v>102</v>
      </c>
      <c r="C29" s="2">
        <v>2</v>
      </c>
      <c r="D29" s="2">
        <v>6</v>
      </c>
      <c r="E29" s="71">
        <v>1</v>
      </c>
      <c r="F29" s="71">
        <v>1</v>
      </c>
      <c r="G29" s="71">
        <v>1</v>
      </c>
      <c r="H29" s="71">
        <v>1</v>
      </c>
      <c r="I29" s="71">
        <v>2</v>
      </c>
      <c r="J29" s="71">
        <v>1</v>
      </c>
      <c r="K29" s="71">
        <v>2</v>
      </c>
      <c r="L29" s="71">
        <v>1</v>
      </c>
      <c r="M29" s="71">
        <v>2</v>
      </c>
      <c r="N29" s="71">
        <v>1</v>
      </c>
      <c r="O29" s="71">
        <v>2</v>
      </c>
      <c r="P29" s="71">
        <v>1</v>
      </c>
      <c r="Q29" s="71">
        <v>1</v>
      </c>
      <c r="R29" s="71">
        <v>1</v>
      </c>
      <c r="S29" s="71">
        <v>1</v>
      </c>
      <c r="T29" s="71">
        <v>2</v>
      </c>
      <c r="U29" s="71">
        <v>2</v>
      </c>
      <c r="V29" s="71">
        <v>2</v>
      </c>
      <c r="W29" s="71">
        <v>2</v>
      </c>
      <c r="X29" s="71">
        <v>2</v>
      </c>
      <c r="Y29" s="71">
        <v>29</v>
      </c>
      <c r="Z29" s="71">
        <v>5</v>
      </c>
      <c r="AA29" s="6">
        <f>Y29/$AA$1*100</f>
        <v>87.878787878787875</v>
      </c>
    </row>
    <row r="30" spans="1:32">
      <c r="A30" s="1">
        <v>25</v>
      </c>
      <c r="B30" s="1" t="s">
        <v>95</v>
      </c>
      <c r="C30" s="2">
        <v>2</v>
      </c>
      <c r="D30" s="2">
        <v>6</v>
      </c>
      <c r="E30" s="71" t="s">
        <v>77</v>
      </c>
      <c r="F30" s="71">
        <v>0</v>
      </c>
      <c r="G30" s="71">
        <v>0</v>
      </c>
      <c r="H30" s="71" t="s">
        <v>77</v>
      </c>
      <c r="I30" s="71">
        <v>0</v>
      </c>
      <c r="J30" s="71">
        <v>1</v>
      </c>
      <c r="K30" s="71">
        <v>2</v>
      </c>
      <c r="L30" s="71">
        <v>1</v>
      </c>
      <c r="M30" s="71">
        <v>1</v>
      </c>
      <c r="N30" s="71">
        <v>1</v>
      </c>
      <c r="O30" s="71">
        <v>2</v>
      </c>
      <c r="P30" s="71">
        <v>1</v>
      </c>
      <c r="Q30" s="71" t="s">
        <v>77</v>
      </c>
      <c r="R30" s="71">
        <v>1</v>
      </c>
      <c r="S30" s="71">
        <v>0</v>
      </c>
      <c r="T30" s="71">
        <v>2</v>
      </c>
      <c r="U30" s="71">
        <v>0</v>
      </c>
      <c r="V30" s="71">
        <v>2</v>
      </c>
      <c r="W30" s="71">
        <v>2</v>
      </c>
      <c r="X30" s="71">
        <v>0</v>
      </c>
      <c r="Y30" s="71">
        <v>16</v>
      </c>
      <c r="Z30" s="71">
        <v>3</v>
      </c>
      <c r="AA30" s="6">
        <f>Y30/$AA$1*100</f>
        <v>48.484848484848484</v>
      </c>
    </row>
    <row r="31" spans="1:32">
      <c r="A31" s="1"/>
      <c r="B31" s="1"/>
      <c r="C31" s="2"/>
      <c r="D31" s="2"/>
      <c r="E31" s="7">
        <f>AVERAGE(E6:E30)/E1*100</f>
        <v>81.818181818181827</v>
      </c>
      <c r="F31" s="7">
        <f>AVERAGE(F6:F30)/F1*100</f>
        <v>10.869565217391305</v>
      </c>
      <c r="G31" s="7">
        <f>AVERAGE(G6:G30)/G1*100</f>
        <v>20.454545454545457</v>
      </c>
      <c r="H31" s="7">
        <f>AVERAGE(H6:H30)/H1*100</f>
        <v>66.666666666666657</v>
      </c>
      <c r="I31" s="7">
        <f>AVERAGE(I6:I30)/I1*100</f>
        <v>100</v>
      </c>
      <c r="J31" s="7">
        <f>AVERAGE(J6:J30)/J1*100</f>
        <v>30.952380952380953</v>
      </c>
      <c r="K31" s="7">
        <f>AVERAGE(K6:K30)/K1*100</f>
        <v>164</v>
      </c>
      <c r="L31" s="7">
        <f>AVERAGE(L6:L30)/L1*100</f>
        <v>41.666666666666671</v>
      </c>
      <c r="M31" s="7">
        <f>AVERAGE(M6:M30)/M1*100</f>
        <v>109.52380952380953</v>
      </c>
      <c r="N31" s="7">
        <f>AVERAGE(N6:N30)/N1*100</f>
        <v>29.166666666666668</v>
      </c>
      <c r="O31" s="7">
        <f>AVERAGE(O6:O30)/O1*100</f>
        <v>104</v>
      </c>
      <c r="P31" s="7">
        <f>AVERAGE(P6:P30)/P1*100</f>
        <v>25</v>
      </c>
      <c r="Q31" s="7">
        <f>AVERAGE(Q6:Q30)/Q1*100</f>
        <v>89.473684210526315</v>
      </c>
      <c r="R31" s="7">
        <f>AVERAGE(R6:R30)/R1*100</f>
        <v>39.583333333333329</v>
      </c>
      <c r="S31" s="7">
        <f>AVERAGE(S6:S30)/S1*100</f>
        <v>43.75</v>
      </c>
      <c r="T31" s="7">
        <f>AVERAGE(T6:T30)/T1*100</f>
        <v>76.19047619047619</v>
      </c>
      <c r="U31" s="7">
        <f>AVERAGE(U6:U30)/U1*100</f>
        <v>34.210526315789473</v>
      </c>
      <c r="V31" s="7">
        <f>AVERAGE(V6:V30)/V1*100</f>
        <v>70.833333333333343</v>
      </c>
      <c r="W31" s="7">
        <f>AVERAGE(W6:W30)/W1*100</f>
        <v>78.571428571428569</v>
      </c>
      <c r="X31" s="7">
        <f>AVERAGE(X6:X30)/X1*100</f>
        <v>25</v>
      </c>
      <c r="Y31" s="34">
        <f>AVERAGE(Y6:Y30)</f>
        <v>15.24</v>
      </c>
      <c r="Z31" s="34">
        <f>AVERAGE(Z6:Z30)</f>
        <v>3.28</v>
      </c>
      <c r="AA31" s="34">
        <f>AVERAGE(AA6:AA30)</f>
        <v>46.18181818181818</v>
      </c>
      <c r="AC31" s="27"/>
      <c r="AD31" s="27"/>
      <c r="AE31" s="27"/>
    </row>
    <row r="32" spans="1:32" s="27" customFormat="1">
      <c r="C32" s="35"/>
      <c r="D32" s="35"/>
      <c r="Y32" s="36"/>
      <c r="Z32" s="35"/>
      <c r="AC32"/>
      <c r="AD32"/>
      <c r="AE32"/>
    </row>
    <row r="33" spans="3:24" ht="322.5" customHeight="1">
      <c r="E33" s="69" t="str">
        <f>'2'!B3</f>
        <v>1.1. Изображения земной поверхности. Глобус и географическая карта. Развитие географических знаний о Земле. 	Умение определять понятия, устанавливать аналогии. Сформированность представлений о географии, ее роли в освоении планеты человеком. Сформированность представлений об основных этапах географического освоения Земли, открытиях великих путешественников. Сформированность представлений о географических объектах. Владение основами картографической грамотности и использования географической карты для решения разнообразных задач. Навыки использования различных источников географической информации для решения учебных задач</v>
      </c>
      <c r="F33" s="69" t="str">
        <f>'2'!B4</f>
        <v>1.2. Изображения земной поверхности. Глобус и географическая карта. Развитие географических знаний о Земле. 	Умение определять понятия, устанавливать аналогии. Сформированность представлений о географии, ее роли в освоении планеты человеком. Сформированность представлений об основных этапах географического освоения Земли, открытиях великих путешественников. Сформированность представлений о географических объектах. Владение основами картографической грамотности и использования географической карты для решения разнообразных задач. Навыки использования различных источников географической информации для решения учебных задач</v>
      </c>
      <c r="G33" s="69" t="str">
        <f>'2'!B5</f>
        <v>2.1. Изображения земной поверхности. Географическая карта.	 Владение основами картографической грамотности и использования географической карты для решения разнообразных задач. Навыки использования различных источников географической информации для решения учебных задач. Сформированность представлений о географических объектах. Смысловое чтение. Умение оценивать правильность выполнения учебной задачи</v>
      </c>
      <c r="H33" s="69" t="str">
        <f>'2'!B6</f>
        <v>2.2. 2.2. Изображения земной поверхности. Географическая карта.	 Владение основами картографической грамотности и использования географической карты для решения разнообразных задач. Навыки использования различных источников географической информации для решения учебных задач. Сформированность представлений о географических объектах. Смысловое чтение. Умение оценивать правильность выполнения учебной задачи</v>
      </c>
      <c r="I33" s="69" t="str">
        <f>'2'!B7</f>
        <v>3.1. Изображения земной поверхности. План местности.	 Умение применять и преобразовывать знаки и символы, модели и схемы для решения учебных и познавательных задач. Умение устанавливать причинно-следственные связи, строить логическое рассуждение, умозаключение и делать выводы. Владение основами картографической грамотности и использования географической карты для решения разнообразных задач. Умение применять географическое мышление в познавательной практике. Сформированность представлений о необходимости географических знаний для решения практических задач</v>
      </c>
      <c r="J33" s="69" t="str">
        <f>'2'!B8</f>
        <v>3.2. Изображения земной поверхности. План местности.	 Умение применять и преобразовывать знаки и символы, модели и схемы для решения учебных и познавательных задач. Умение устанавливать причинно-следственные связи, строить логическое рассуждение, умозаключение и делать выводы. Владение основами картографической грамотности и использования географической карты для решения разнообразных задач. Умение применять географическое мышление в познавательной практике. Сформированность представлений о необходимости географических знаний для решения практических задач</v>
      </c>
      <c r="K33" s="69" t="str">
        <f>'2'!B9</f>
        <v>3.3. 3.3. Изображения земной поверхности. План местности.	 Умение применять и преобразовывать знаки и символы, модели и схемы для решения учебных и познавательных задач. Умение устанавливать причинно-следственные связи, строить логическое рассуждение, умозаключение и делать выводы. Владение основами картографической грамотности и использования географической карты для решения разнообразных задач. Умение применять географическое мышление в познавательной практике. Сформированность представлений о необходимости географических знаний для решения практических задач</v>
      </c>
      <c r="L33" s="69" t="str">
        <f>'2'!B10</f>
        <v>4.1. Земля – часть Солнечной системы. Движения Земли и их следствия. 	Умение устанавливать причинно- следственные связи, строить логическое рассуждение, умозаключение и делать выводы. Навыки использования различных источников географической информации для решения учебных задач. Умение применять географическое мышление в познавательной практике. Сформированность представлений и основополагающих теоретических знаний о целостности и неоднородности Земли как планеты в пространстве и во времени</v>
      </c>
      <c r="M33" s="69" t="str">
        <f>'2'!B11</f>
        <v>4.2. Земля – часть Солнечной системы. Движения Земли и их следствия. 	Умение устанавливать причинно- следственные связи, строить логическое рассуждение, умозаключение и делать выводы. Навыки использования различных источников географической информации для решения учебных задач. Умение применять географическое мышление в познавательной практике. Сформированность представлений и основополагающих теоретических знаний о целостности и неоднородности Земли как планеты в пространстве и во времени</v>
      </c>
      <c r="N33" s="69" t="str">
        <f>'2'!B12</f>
        <v>4.3. Земля – часть Солнечной системы. Движения Земли и их следствия. 	Умение устанавливать причинно- следственные связи, строить логическое рассуждение, умозаключение и делать выводы. Навыки использования различных источников географической информации для решения учебных задач. Умение применять географическое мышление в познавательной практике. Сформированность представлений и основополагающих теоретических знаний о целостности и неоднородности Земли как планеты в пространстве и во времени</v>
      </c>
      <c r="O33" s="69" t="str">
        <f>'2'!B13</f>
        <v>5.1. Географическая оболочка. Природные зоны Земли.	 Умение определять понятия, устанавливать аналогии, классифицировать. Умение устанавливать причинно-следственные связи. Сформированность представлений и основополагающих теоретических знаний о целостности и неоднородности Земли как планеты в пространстве и во времени, особенностях природы Земли. Сформированность представлений о географических объектах, явлениях, закономерностях; владение понятийным аппаратом географии</v>
      </c>
      <c r="P33" s="69" t="str">
        <f>'2'!B14</f>
        <v>5.2.  Географическая оболочка. Природные зоны Земли. Умение определять понятия, устанавливать аналогии, классифицировать. Умение устанавливать причинно-следственные связи. Сформированность представлений и основополагающих теоретических знаний о целостности и неоднородности Земли как планеты в пространстве и во времени, особенностях природы Земли. Сформированность представлений о географических объектах, явлениях, закономерностях; владение понятийным аппаратом географии</v>
      </c>
      <c r="Q33" s="69" t="str">
        <f>'2'!B15</f>
        <v>6.1. 6.1. Атмосфера – воздушная оболочка Земли. Температура воздуха. Суточный и годовой ход температур и его графическое отображение. Вода в атмосфере и атмосферные осадки. Диаграмма годового количества осадков. Ветер. Графическое отображение направления ветра. Роза ветров. Погода.	 Умение применять и преобразовывать знаки и символы, модели и схемы для решения учебных и познавательных задач. Практические умения и навыки использования количественных и качественных характеристик компонентов географической среды. Навыки использования различных источников географической информации для решения учебных задач. Смысловое чтение</v>
      </c>
      <c r="R33" s="69" t="str">
        <f>'2'!B16</f>
        <v>6.2. 6.2. Атмосфера – воздушная оболочка Земли. Температура воздуха. Суточный и годовой ход температур и его графическое отображение. Вода в атмосфере и атмосферные осадки. Диаграмма годового количества осадков. Ветер. Графическое отображение направления ветра. Роза ветров. Погода.	Умение применять и преобразовывать знаки и символы, модели и схемы для решения учебных и познавательных задач. Практические умения и навыки использования количественных и качественных характеристик компонентов географической среды. Навыки использования различных источников географической информации для решения учебных задач. Смысловое чтение</v>
      </c>
      <c r="S33" s="69" t="str">
        <f>'2'!B17</f>
        <v>6.3. Атмосфера – воздушная оболочка Земли. Температура воздуха. Суточный и годовой ход температур и его графическое отображение. Вода в атмосфере и атмосферные осадки. Диаграмма годового количества осадков. Ветер. Графическое отображение направления ветра. Роза ветров. Погода.	 Умение применять и преобразовывать знаки и символы, модели и схемы для решения учебных и познавательных задач. Практические умения и навыки использования количественных и качественных характеристик компонентов географической среды. Навыки использования различных источников географической информации для решения учебных задач. Смысловое чтение</v>
      </c>
      <c r="T33" s="69" t="str">
        <f>'2'!B18</f>
        <v>7. Сформированность представлений о географических объектах, процессах, явлениях, закономерностях; владение понятийным аппаратом географии. Смысловое чтение</v>
      </c>
      <c r="U33" s="69" t="str">
        <f>'2'!B19</f>
        <v>8. Стихийные природные явления. 	Сформированность представлений о географических объектах, процессах, явлениях, закономерностях; владение понятийным аппаратом географии. Умение определять понятия, устанавливать аналогии. Умения и навыки использования разнообразных географических знаний для объяснения и оценки явлений и процессов, самостоятельного оценивания уровня безопасности окружающей среды, соблюдения мер безопасности в случае природных стихийных бедствий</v>
      </c>
      <c r="V33" s="69" t="str">
        <f>'2'!B20</f>
        <v>9.1. Человечество на Земле.	 Практические умения и навыки использования количественных и качественных характеристик компонентов географической среды. Сформированность представлений и основополагающих теоретических знаний о целостности и неоднородности Земли как планеты в пространстве и во времени, особенностях жизни, культуры и хозяйственной деятельности людей на разных материках и в отдельных странах. Умение применять географическое мышление в познавательной практике. Навыки использования различных источников географической информации для решения учебных задач</v>
      </c>
      <c r="W33" s="69" t="str">
        <f>'2'!B21</f>
        <v>9.2. Человечество на Земле.	 Практические умения и навыки использования количественных и качественных характеристик компонентов географической среды. Сформированность представлений и основополагающих теоретических знаний о целостности и неоднородности Земли как планеты в пространстве и во времени, особенностях жизни, культуры и хозяйственной деятельности людей на разных материках и в отдельных странах. Умение применять географическое мышление в познавательной практике. Навыки использования различных источников географической информации для решения учебных задач</v>
      </c>
      <c r="X33" s="69" t="str">
        <f>'2'!B22</f>
        <v>9.3. Человечество на Земле.	 Практические умения и навыки использования количественных и качественных характеристик компонентов географической среды. Сформированность представлений и основополагающих теоретических знаний о целостности и неоднородности Земли как планеты в пространстве и во времени, особенностях жизни, культуры и хозяйственной деятельности людей на разных материках и в отдельных странах. Умение применять географическое мышление в познавательной практике. Навыки использования различных источников географической информации для решения учебных задач</v>
      </c>
    </row>
    <row r="40" spans="3:24">
      <c r="C40"/>
      <c r="D40"/>
    </row>
    <row r="41" spans="3:24">
      <c r="C41"/>
      <c r="D41"/>
    </row>
    <row r="42" spans="3:24">
      <c r="C42"/>
      <c r="D42"/>
    </row>
    <row r="43" spans="3:24">
      <c r="C43"/>
      <c r="D43"/>
    </row>
    <row r="45" spans="3:24">
      <c r="C45"/>
      <c r="D45"/>
    </row>
    <row r="46" spans="3:24">
      <c r="C46"/>
      <c r="D46"/>
    </row>
    <row r="48" spans="3:24">
      <c r="C48"/>
      <c r="D48"/>
    </row>
    <row r="49" spans="3:4">
      <c r="C49"/>
      <c r="D49"/>
    </row>
    <row r="50" spans="3:4">
      <c r="C50"/>
      <c r="D50"/>
    </row>
  </sheetData>
  <mergeCells count="25">
    <mergeCell ref="AC19:AD19"/>
    <mergeCell ref="AC20:AD20"/>
    <mergeCell ref="AC22:AD22"/>
    <mergeCell ref="AC23:AD23"/>
    <mergeCell ref="AC24:AD24"/>
    <mergeCell ref="AC21:AD21"/>
    <mergeCell ref="AC12:AD12"/>
    <mergeCell ref="AW1:AX1"/>
    <mergeCell ref="AW2:AX2"/>
    <mergeCell ref="AW3:AX3"/>
    <mergeCell ref="AW4:AX4"/>
    <mergeCell ref="AW5:AX5"/>
    <mergeCell ref="AC13:AD13"/>
    <mergeCell ref="AC14:AD14"/>
    <mergeCell ref="AC15:AD15"/>
    <mergeCell ref="AC16:AD16"/>
    <mergeCell ref="AC17:AD17"/>
    <mergeCell ref="Z3:Z5"/>
    <mergeCell ref="AA3:AA5"/>
    <mergeCell ref="A3:A5"/>
    <mergeCell ref="B3:B5"/>
    <mergeCell ref="C3:C5"/>
    <mergeCell ref="D3:D5"/>
    <mergeCell ref="E3:X3"/>
    <mergeCell ref="Y3:Y5"/>
  </mergeCells>
  <conditionalFormatting sqref="Z6:Z30">
    <cfRule type="cellIs" dxfId="5" priority="7" operator="equal">
      <formula>3</formula>
    </cfRule>
    <cfRule type="cellIs" dxfId="4" priority="8" operator="equal">
      <formula>4</formula>
    </cfRule>
    <cfRule type="cellIs" dxfId="3" priority="9" operator="equal">
      <formula>2</formula>
    </cfRule>
    <cfRule type="cellIs" dxfId="2" priority="10" operator="equal">
      <formula>5</formula>
    </cfRule>
  </conditionalFormatting>
  <conditionalFormatting sqref="E31:X31">
    <cfRule type="cellIs" dxfId="1" priority="5" operator="lessThan">
      <formula>50</formula>
    </cfRule>
    <cfRule type="cellIs" dxfId="0" priority="6" operator="lessThan">
      <formula>50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"/>
  <sheetViews>
    <sheetView workbookViewId="0">
      <selection activeCell="B9" sqref="B9"/>
    </sheetView>
  </sheetViews>
  <sheetFormatPr defaultRowHeight="15"/>
  <cols>
    <col min="2" max="2" width="24" customWidth="1"/>
    <col min="3" max="7" width="9.28515625" bestFit="1" customWidth="1"/>
    <col min="8" max="8" width="11.5703125" bestFit="1" customWidth="1"/>
    <col min="9" max="9" width="10.42578125" bestFit="1" customWidth="1"/>
    <col min="10" max="10" width="9.28515625" bestFit="1" customWidth="1"/>
    <col min="11" max="11" width="9.28515625" customWidth="1"/>
    <col min="12" max="12" width="11.5703125" bestFit="1" customWidth="1"/>
  </cols>
  <sheetData>
    <row r="1" spans="1:13" s="17" customFormat="1" ht="21" customHeight="1">
      <c r="A1" s="92" t="s">
        <v>2</v>
      </c>
      <c r="B1" s="94" t="s">
        <v>19</v>
      </c>
      <c r="C1" s="96" t="s">
        <v>20</v>
      </c>
      <c r="D1" s="98" t="s">
        <v>42</v>
      </c>
      <c r="E1" s="99"/>
      <c r="F1" s="99"/>
      <c r="G1" s="99"/>
      <c r="H1" s="99"/>
      <c r="I1" s="99"/>
      <c r="J1" s="99"/>
      <c r="K1" s="99"/>
      <c r="L1" s="100"/>
      <c r="M1" s="16"/>
    </row>
    <row r="2" spans="1:13" s="17" customFormat="1" ht="106.5" customHeight="1">
      <c r="A2" s="93"/>
      <c r="B2" s="95"/>
      <c r="C2" s="97"/>
      <c r="D2" s="51" t="s">
        <v>21</v>
      </c>
      <c r="E2" s="51" t="s">
        <v>22</v>
      </c>
      <c r="F2" s="51" t="s">
        <v>23</v>
      </c>
      <c r="G2" s="51" t="s">
        <v>24</v>
      </c>
      <c r="H2" s="52" t="s">
        <v>29</v>
      </c>
      <c r="I2" s="52" t="s">
        <v>30</v>
      </c>
      <c r="J2" s="57" t="s">
        <v>26</v>
      </c>
      <c r="K2" s="57" t="s">
        <v>25</v>
      </c>
      <c r="L2" s="57" t="s">
        <v>32</v>
      </c>
      <c r="M2" s="18"/>
    </row>
    <row r="3" spans="1:13" s="17" customFormat="1" ht="12.75">
      <c r="A3" s="19" t="s">
        <v>76</v>
      </c>
      <c r="B3" s="20"/>
      <c r="C3" s="21">
        <v>25</v>
      </c>
      <c r="D3" s="53">
        <f>'6А'!AD10</f>
        <v>1</v>
      </c>
      <c r="E3" s="53">
        <f>'6А'!AD9</f>
        <v>5</v>
      </c>
      <c r="F3" s="53">
        <f>'6А'!AD8</f>
        <v>19</v>
      </c>
      <c r="G3" s="53">
        <f>'6А'!AD7</f>
        <v>0</v>
      </c>
      <c r="H3" s="54">
        <f>'6А'!AE13</f>
        <v>75.757575757575751</v>
      </c>
      <c r="I3" s="54">
        <f>'6А'!AE14</f>
        <v>18.181818181818183</v>
      </c>
      <c r="J3" s="58">
        <f>'6А'!AE15</f>
        <v>15.24</v>
      </c>
      <c r="K3" s="58">
        <f>'6А'!AE16</f>
        <v>3.28</v>
      </c>
      <c r="L3" s="58">
        <f>'6А'!AE17</f>
        <v>46.18181818181818</v>
      </c>
      <c r="M3" s="22"/>
    </row>
    <row r="4" spans="1:13" s="17" customFormat="1" ht="12.75">
      <c r="A4" s="24" t="s">
        <v>55</v>
      </c>
      <c r="B4" s="25" t="s">
        <v>27</v>
      </c>
      <c r="C4" s="23">
        <f>SUM(C3:C3)</f>
        <v>25</v>
      </c>
      <c r="D4" s="55">
        <f>SUM(D3:D3)</f>
        <v>1</v>
      </c>
      <c r="E4" s="55">
        <f>SUM(E3:E3)</f>
        <v>5</v>
      </c>
      <c r="F4" s="55">
        <f>SUM(F3:F3)</f>
        <v>19</v>
      </c>
      <c r="G4" s="55">
        <f>SUM(G3:G3)</f>
        <v>0</v>
      </c>
      <c r="H4" s="56">
        <f>'1'!AC46</f>
        <v>18.939393939393938</v>
      </c>
      <c r="I4" s="56">
        <f>'1'!AC47</f>
        <v>4.5454545454545459</v>
      </c>
      <c r="J4" s="59">
        <f>'1'!AC48</f>
        <v>15.24</v>
      </c>
      <c r="K4" s="59">
        <f>'1'!AC49</f>
        <v>3.28</v>
      </c>
      <c r="L4" s="59">
        <f>'1'!AC50</f>
        <v>46.18181818181818</v>
      </c>
      <c r="M4" s="22"/>
    </row>
  </sheetData>
  <mergeCells count="4">
    <mergeCell ref="A1:A2"/>
    <mergeCell ref="B1:B2"/>
    <mergeCell ref="C1:C2"/>
    <mergeCell ref="D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1</vt:lpstr>
      <vt:lpstr>2</vt:lpstr>
      <vt:lpstr>6А</vt:lpstr>
      <vt:lpstr>показатели</vt:lpstr>
      <vt:lpstr>уровни</vt:lpstr>
      <vt:lpstr>отметки</vt:lpstr>
      <vt:lpstr>качество</vt:lpstr>
      <vt:lpstr>процент вып-я</vt:lpstr>
      <vt:lpstr>задания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Николаева</dc:creator>
  <cp:lastModifiedBy>Пользователь</cp:lastModifiedBy>
  <dcterms:created xsi:type="dcterms:W3CDTF">2016-10-24T20:28:15Z</dcterms:created>
  <dcterms:modified xsi:type="dcterms:W3CDTF">2023-09-20T09:33:59Z</dcterms:modified>
</cp:coreProperties>
</file>