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6608" windowHeight="7992" tabRatio="608"/>
  </bookViews>
  <sheets>
    <sheet name="1" sheetId="4" r:id="rId1"/>
    <sheet name="2" sheetId="5" r:id="rId2"/>
    <sheet name="уровни" sheetId="13" r:id="rId3"/>
    <sheet name="9Б" sheetId="11" r:id="rId4"/>
    <sheet name="показатели" sheetId="6" r:id="rId5"/>
    <sheet name="отметки" sheetId="14" r:id="rId6"/>
    <sheet name="качество" sheetId="15" r:id="rId7"/>
    <sheet name="процент вып-я" sheetId="16" r:id="rId8"/>
    <sheet name="задания" sheetId="17" r:id="rId9"/>
  </sheets>
  <definedNames>
    <definedName name="_xlnm._FilterDatabase" localSheetId="0" hidden="1">'1'!$E$3:$AF$25</definedName>
    <definedName name="_xlnm.Print_Area" localSheetId="0">'1'!$A$2:$AF$43</definedName>
  </definedNames>
  <calcPr calcId="145621"/>
</workbook>
</file>

<file path=xl/calcChain.xml><?xml version="1.0" encoding="utf-8"?>
<calcChain xmlns="http://schemas.openxmlformats.org/spreadsheetml/2006/main">
  <c r="R10" i="11" l="1"/>
  <c r="F1" i="11" l="1"/>
  <c r="G1" i="11"/>
  <c r="H1" i="11"/>
  <c r="I1" i="11"/>
  <c r="J1" i="11"/>
  <c r="K1" i="11"/>
  <c r="L1" i="11"/>
  <c r="M1" i="11"/>
  <c r="N1" i="11"/>
  <c r="O1" i="11"/>
  <c r="E1" i="11"/>
  <c r="U7" i="11"/>
  <c r="AE34" i="4"/>
  <c r="AF34" i="4" s="1"/>
  <c r="AF1" i="4"/>
  <c r="AF6" i="4" l="1"/>
  <c r="O27" i="11"/>
  <c r="N27" i="11"/>
  <c r="M27" i="11"/>
  <c r="L27" i="11"/>
  <c r="K27" i="11"/>
  <c r="J27" i="11"/>
  <c r="I27" i="11"/>
  <c r="H27" i="11"/>
  <c r="G27" i="11"/>
  <c r="F27" i="11"/>
  <c r="E27" i="11"/>
  <c r="F28" i="4" l="1"/>
  <c r="G28" i="4"/>
  <c r="I5" i="5" s="1"/>
  <c r="H28" i="4"/>
  <c r="I28" i="4"/>
  <c r="I7" i="5" s="1"/>
  <c r="G7" i="5" s="1"/>
  <c r="J28" i="4"/>
  <c r="I8" i="5" s="1"/>
  <c r="G8" i="5" s="1"/>
  <c r="K28" i="4"/>
  <c r="I9" i="5" s="1"/>
  <c r="G9" i="5" s="1"/>
  <c r="L28" i="4"/>
  <c r="I10" i="5" s="1"/>
  <c r="G10" i="5" s="1"/>
  <c r="M28" i="4"/>
  <c r="I11" i="5" s="1"/>
  <c r="G11" i="5" s="1"/>
  <c r="N28" i="4"/>
  <c r="O28" i="4"/>
  <c r="E28" i="4"/>
  <c r="V16" i="11"/>
  <c r="K3" i="6" s="1"/>
  <c r="V15" i="11"/>
  <c r="J3" i="6" s="1"/>
  <c r="U10" i="11"/>
  <c r="V10" i="11" s="1"/>
  <c r="U9" i="11"/>
  <c r="U8" i="11"/>
  <c r="F3" i="6" s="1"/>
  <c r="V7" i="11"/>
  <c r="AD5" i="11"/>
  <c r="AC5" i="11"/>
  <c r="AB5" i="11"/>
  <c r="AA5" i="11"/>
  <c r="Z5" i="11"/>
  <c r="Y5" i="11"/>
  <c r="X5" i="11"/>
  <c r="W5" i="11"/>
  <c r="V5" i="11"/>
  <c r="U5" i="11"/>
  <c r="T5" i="11"/>
  <c r="AD4" i="11"/>
  <c r="AC4" i="11"/>
  <c r="AB4" i="11"/>
  <c r="AA4" i="11"/>
  <c r="Z4" i="11"/>
  <c r="Y4" i="11"/>
  <c r="X4" i="11"/>
  <c r="W4" i="11"/>
  <c r="V4" i="11"/>
  <c r="U4" i="11"/>
  <c r="T4" i="11"/>
  <c r="AD2" i="11"/>
  <c r="AC2" i="11"/>
  <c r="AB2" i="11"/>
  <c r="H11" i="5" s="1"/>
  <c r="AA2" i="11"/>
  <c r="H10" i="5" s="1"/>
  <c r="Z2" i="11"/>
  <c r="H9" i="5" s="1"/>
  <c r="Y2" i="11"/>
  <c r="H8" i="5" s="1"/>
  <c r="X2" i="11"/>
  <c r="H7" i="5" s="1"/>
  <c r="W2" i="11"/>
  <c r="H6" i="5" s="1"/>
  <c r="V2" i="11"/>
  <c r="H5" i="5" s="1"/>
  <c r="U2" i="11"/>
  <c r="H4" i="5" s="1"/>
  <c r="T2" i="11"/>
  <c r="H3" i="5" s="1"/>
  <c r="Q25" i="11"/>
  <c r="P25" i="11"/>
  <c r="O25" i="11"/>
  <c r="N25" i="11"/>
  <c r="M25" i="11"/>
  <c r="L25" i="11"/>
  <c r="K25" i="11"/>
  <c r="J25" i="11"/>
  <c r="I25" i="11"/>
  <c r="H25" i="11"/>
  <c r="G25" i="11"/>
  <c r="F25" i="11"/>
  <c r="E25" i="11"/>
  <c r="R1" i="11"/>
  <c r="F30" i="4"/>
  <c r="G30" i="4"/>
  <c r="H30" i="4"/>
  <c r="I30" i="4"/>
  <c r="J30" i="4"/>
  <c r="K30" i="4"/>
  <c r="L30" i="4"/>
  <c r="M30" i="4"/>
  <c r="N30" i="4"/>
  <c r="O30" i="4"/>
  <c r="E30" i="4"/>
  <c r="AE25" i="4"/>
  <c r="AD25" i="4"/>
  <c r="R23" i="11" l="1"/>
  <c r="R19" i="11"/>
  <c r="R22" i="11"/>
  <c r="R18" i="11"/>
  <c r="R21" i="11"/>
  <c r="R24" i="11"/>
  <c r="R20" i="11"/>
  <c r="R6" i="11"/>
  <c r="R16" i="11"/>
  <c r="R17" i="11"/>
  <c r="R8" i="11"/>
  <c r="R12" i="11"/>
  <c r="R9" i="11"/>
  <c r="R13" i="11"/>
  <c r="R14" i="11"/>
  <c r="R7" i="11"/>
  <c r="R11" i="11"/>
  <c r="R15" i="11"/>
  <c r="V3" i="11"/>
  <c r="Z3" i="11"/>
  <c r="AD3" i="11"/>
  <c r="X3" i="11"/>
  <c r="AB3" i="11"/>
  <c r="V14" i="11"/>
  <c r="I3" i="6" s="1"/>
  <c r="AC3" i="11"/>
  <c r="V13" i="11"/>
  <c r="D3" i="6"/>
  <c r="V8" i="11"/>
  <c r="V9" i="11"/>
  <c r="AF43" i="4"/>
  <c r="K4" i="6" s="1"/>
  <c r="AF42" i="4"/>
  <c r="J4" i="6" s="1"/>
  <c r="AE37" i="4"/>
  <c r="AF37" i="4" s="1"/>
  <c r="AE36" i="4"/>
  <c r="AE35" i="4"/>
  <c r="AF35" i="4" s="1"/>
  <c r="H3" i="6" l="1"/>
  <c r="V20" i="11"/>
  <c r="V24" i="11"/>
  <c r="W24" i="11" s="1"/>
  <c r="V12" i="11"/>
  <c r="V17" i="11"/>
  <c r="L3" i="6" s="1"/>
  <c r="R25" i="11"/>
  <c r="AF41" i="4"/>
  <c r="I4" i="6" s="1"/>
  <c r="C4" i="6"/>
  <c r="AF36" i="4"/>
  <c r="AF40" i="4"/>
  <c r="H4" i="6" s="1"/>
  <c r="G4" i="6"/>
  <c r="F4" i="6"/>
  <c r="D4" i="6"/>
  <c r="V21" i="11" l="1"/>
  <c r="W20" i="11"/>
  <c r="F31" i="4"/>
  <c r="G31" i="4"/>
  <c r="H31" i="4"/>
  <c r="I31" i="4"/>
  <c r="J31" i="4"/>
  <c r="K31" i="4"/>
  <c r="L31" i="4"/>
  <c r="M31" i="4"/>
  <c r="N31" i="4"/>
  <c r="O31" i="4"/>
  <c r="E31" i="4"/>
  <c r="F25" i="4"/>
  <c r="G25" i="4"/>
  <c r="H25" i="4"/>
  <c r="I25" i="4"/>
  <c r="J25" i="4"/>
  <c r="K25" i="4"/>
  <c r="L25" i="4"/>
  <c r="M25" i="4"/>
  <c r="N25" i="4"/>
  <c r="O25" i="4"/>
  <c r="E25" i="4"/>
  <c r="V22" i="11" l="1"/>
  <c r="W21" i="11"/>
  <c r="AF7" i="4"/>
  <c r="AF9" i="4"/>
  <c r="AF11" i="4"/>
  <c r="AF13" i="4"/>
  <c r="AF15" i="4"/>
  <c r="AF17" i="4"/>
  <c r="AF19" i="4"/>
  <c r="AF21" i="4"/>
  <c r="AF23" i="4"/>
  <c r="AF8" i="4"/>
  <c r="AF10" i="4"/>
  <c r="AF12" i="4"/>
  <c r="AF14" i="4"/>
  <c r="AF16" i="4"/>
  <c r="AF18" i="4"/>
  <c r="AF20" i="4"/>
  <c r="AF22" i="4"/>
  <c r="AF24" i="4"/>
  <c r="M29" i="4"/>
  <c r="I29" i="4"/>
  <c r="E29" i="4"/>
  <c r="L29" i="4"/>
  <c r="H29" i="4"/>
  <c r="O29" i="4"/>
  <c r="K29" i="4"/>
  <c r="G29" i="4"/>
  <c r="N29" i="4"/>
  <c r="J29" i="4"/>
  <c r="F29" i="4"/>
  <c r="AF39" i="4" l="1"/>
  <c r="V23" i="11"/>
  <c r="W23" i="11" s="1"/>
  <c r="W22" i="11"/>
  <c r="J44" i="4"/>
  <c r="K44" i="4" s="1"/>
  <c r="J40" i="4"/>
  <c r="K40" i="4" s="1"/>
  <c r="AF25" i="4"/>
  <c r="AF44" i="4"/>
  <c r="L4" i="6" s="1"/>
  <c r="J41" i="4" l="1"/>
  <c r="K41" i="4" l="1"/>
  <c r="J42" i="4"/>
  <c r="K42" i="4" l="1"/>
  <c r="J43" i="4"/>
  <c r="K43" i="4" s="1"/>
</calcChain>
</file>

<file path=xl/sharedStrings.xml><?xml version="1.0" encoding="utf-8"?>
<sst xmlns="http://schemas.openxmlformats.org/spreadsheetml/2006/main" count="177" uniqueCount="91">
  <si>
    <t>N</t>
  </si>
  <si>
    <t>Фамилия</t>
  </si>
  <si>
    <t>Класс</t>
  </si>
  <si>
    <t>Вариант</t>
  </si>
  <si>
    <t>Первичный балл</t>
  </si>
  <si>
    <t>Отметка</t>
  </si>
  <si>
    <t>Выполнение заданий</t>
  </si>
  <si>
    <t>% вып-я</t>
  </si>
  <si>
    <t>не справились</t>
  </si>
  <si>
    <t>не приступали</t>
  </si>
  <si>
    <t>писало работу</t>
  </si>
  <si>
    <t>справились без ошибок</t>
  </si>
  <si>
    <t>допустили ошибки</t>
  </si>
  <si>
    <t>отметка 2</t>
  </si>
  <si>
    <t>отметка 3</t>
  </si>
  <si>
    <t>отметка 4</t>
  </si>
  <si>
    <t>отметка 5</t>
  </si>
  <si>
    <t>уровень обученности</t>
  </si>
  <si>
    <t>средняя отметка</t>
  </si>
  <si>
    <t>ФИО учителя</t>
  </si>
  <si>
    <t>Кол-во учащихся</t>
  </si>
  <si>
    <t>"5"</t>
  </si>
  <si>
    <t>"4"</t>
  </si>
  <si>
    <t>"3"</t>
  </si>
  <si>
    <t>"2"</t>
  </si>
  <si>
    <t>Средний оценочный балл</t>
  </si>
  <si>
    <t>Средний тестовый балл</t>
  </si>
  <si>
    <t>ИТОГО</t>
  </si>
  <si>
    <t>средний тестовый балл</t>
  </si>
  <si>
    <t>Уровень обученности</t>
  </si>
  <si>
    <t>Качество обученности</t>
  </si>
  <si>
    <t>качество обученности</t>
  </si>
  <si>
    <t>Средний процент выполнения</t>
  </si>
  <si>
    <t xml:space="preserve">№ задания </t>
  </si>
  <si>
    <t>справились без ошибок (в %)</t>
  </si>
  <si>
    <t>Максимум</t>
  </si>
  <si>
    <t>класс</t>
  </si>
  <si>
    <t>По ОО</t>
  </si>
  <si>
    <t>По региону</t>
  </si>
  <si>
    <t>По России</t>
  </si>
  <si>
    <t>Максимум за задание</t>
  </si>
  <si>
    <t xml:space="preserve">проверяемые требования (умения) </t>
  </si>
  <si>
    <t xml:space="preserve">Итоги </t>
  </si>
  <si>
    <t>справились c ошибками (в %)</t>
  </si>
  <si>
    <t>средний процент вып-я</t>
  </si>
  <si>
    <t>ВЫСОКИЙ</t>
  </si>
  <si>
    <t>ПОВЫШЕННЫЙ</t>
  </si>
  <si>
    <t>БАЗОВЫЙ</t>
  </si>
  <si>
    <t>ПОНИЖЕННЫЙ</t>
  </si>
  <si>
    <t>НЕДОСТАТОЧНЫЙ</t>
  </si>
  <si>
    <t>%</t>
  </si>
  <si>
    <t>кол-во</t>
  </si>
  <si>
    <t>уровень</t>
  </si>
  <si>
    <t>набрали МАХ</t>
  </si>
  <si>
    <t>средний % вып-я</t>
  </si>
  <si>
    <t>среднее</t>
  </si>
  <si>
    <t>А</t>
  </si>
  <si>
    <t>В</t>
  </si>
  <si>
    <t>1. 1. Проводить прямые измерения физических величин: время, расстояние, масса тела, объем, сила, температура, атмосферное давление, напряжение, сила тока; и использовать простейшие методы оценки погрешностей измерений</t>
  </si>
  <si>
    <t xml:space="preserve">2. 2. Распознавать тепловые явления и объяснять на базе имеющихся знаний основные свойства или условия протекания этих явлений: диффузия, изменение объема тел при нагревании (охлаждении), тепловое равновесие, испарение, конденсация, плавление, кристаллизация, кипение, различные способы теплопередачи (теплопроводность, конвекция, излучение), агрегатные состояния вещества, поглощение энергии при испарении жидкости и выделение ее при конденсации пара;  распознавать электромагнитные явления и объяснять на основе имеющихся знаний основные свойства или условия протекания этих явлений: электризация тел, взаимодействие зарядов, электрический ток и его действия (тепловое, химическое, магнитное).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t>
  </si>
  <si>
    <t>3. 3. Решать задачи, используя физические законы (закон Ома для участка цепи и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на основе анализа условия задачи выделять физические величины, законы и формулы, необходимые для ее решения, проводить расчеты.</t>
  </si>
  <si>
    <t xml:space="preserve">4. 4. Решать задачи, используя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и формулы, необходимые для ее решения, проводить расчеты;  составлять схемы электрических цепей с последовательным и параллельным соединением элементов, различая условные обозначения элементов электрических цепей (источник тока, ключ, резистор, лампочка, амперметр, вольтметр);  решать задачи, используя физические законы (закон Ома для участка цепи, закон Джоуля-Ленца,) и формулы, связывающие физические величины (сила тока, электрическое напряжение, электрическое сопротивление, удельное сопротивление вещества,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  </t>
  </si>
  <si>
    <t xml:space="preserve">5. 5. Интерпретировать результаты наблюдений и опытов;  решать задачи, используя формулы, связывающие физические величины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решать задачи, используя физические законы (закон Ома для участка цепи, закон Джоуля-Ленца,) и формулы, связывающие физические величины (сила тока, электрическое напряжение, электрическое сопротивление,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  </t>
  </si>
  <si>
    <t>6. 6.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t>
  </si>
  <si>
    <t xml:space="preserve">7. 7. Использовать при выполнении учебных задач справочные материалы;  делать выводы по результатам исследования;  решать задачи, используя физические законы (закон Гука, закон Ома для участка цепи) и формулы, связывающие физические величины (путь, скорость, масса тела, плотность вещества, сила, сила трения скольжения, коэффициент трения, сила тока, электрическое напряжение, электрическое сопротивление, работа электрического поля, мощность тока,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законы и формулы, необходимые для ее решения, проводить расчеты.  </t>
  </si>
  <si>
    <t>8. 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t>
  </si>
  <si>
    <t>9. 9. 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t>
  </si>
  <si>
    <t>10.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t>
  </si>
  <si>
    <t>11.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</si>
  <si>
    <t>Погосян Эдгар</t>
  </si>
  <si>
    <t>Б</t>
  </si>
  <si>
    <t>Крикунова Ангелина</t>
  </si>
  <si>
    <t>Расшивкин Вячеслав</t>
  </si>
  <si>
    <t>Шишов Никита</t>
  </si>
  <si>
    <t>Чахоян Арсен</t>
  </si>
  <si>
    <t>Козлова Ирина</t>
  </si>
  <si>
    <t>Салмин Михаил</t>
  </si>
  <si>
    <t>Верейкин Глеб</t>
  </si>
  <si>
    <t>Мельников Даниил</t>
  </si>
  <si>
    <t>Ерёмина Ангелина</t>
  </si>
  <si>
    <t>Ведьмагова Милана</t>
  </si>
  <si>
    <t>Королёв Иван</t>
  </si>
  <si>
    <t>Алафинов Данил</t>
  </si>
  <si>
    <t>Каймаков Евгений</t>
  </si>
  <si>
    <t>Расшивкин Станислав</t>
  </si>
  <si>
    <t>Титов Алексей</t>
  </si>
  <si>
    <t>Махов Руслан</t>
  </si>
  <si>
    <t>Шишкин Илья</t>
  </si>
  <si>
    <t>Кузьмин Олег</t>
  </si>
  <si>
    <t>9Б</t>
  </si>
  <si>
    <t>Веляева Л.В.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</si>
</sst>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charset val="204"/>
      <scheme val="minor"/>
    </font>
    <font>
      <sz val="11"/>
      <color theme="1"/>
      <name val="Calibri"/>
      <family val="2"/>
      <charset val="204"/>
      <scheme val="minor"/>
    </font>
    <font>
      <b/>
      <sz val="10"/>
      <name val="Arial"/>
      <family val="2"/>
      <charset val="204"/>
    </font>
    <font>
      <b/>
      <sz val="10"/>
      <name val="Times New Roman"/>
      <family val="1"/>
      <charset val="204"/>
    </font>
    <font>
      <sz val="10"/>
      <color theme="1"/>
      <name val="Calibri"/>
      <family val="2"/>
      <charset val="204"/>
      <scheme val="minor"/>
    </font>
    <font>
      <sz val="10"/>
      <name val="Arial"/>
      <family val="2"/>
      <charset val="204"/>
    </font>
    <font>
      <sz val="10"/>
      <color indexed="8"/>
      <name val="Arial"/>
      <family val="2"/>
      <charset val="204"/>
    </font>
    <font>
      <b/>
      <sz val="10"/>
      <color indexed="8"/>
      <name val="Arial"/>
      <family val="2"/>
      <charset val="204"/>
    </font>
    <font>
      <b/>
      <sz val="11"/>
      <color theme="1"/>
      <name val="Calibri"/>
      <family val="2"/>
      <charset val="204"/>
      <scheme val="minor"/>
    </font>
    <font>
      <b/>
      <sz val="10"/>
      <color rgb="FF000000"/>
      <name val="Arial"/>
      <family val="2"/>
      <charset val="204"/>
    </font>
    <font>
      <sz val="10"/>
      <color rgb="FF000000"/>
      <name val="Arial"/>
      <family val="2"/>
      <charset val="204"/>
    </font>
    <font>
      <sz val="10"/>
      <color theme="1"/>
      <name val="Arial"/>
      <family val="2"/>
      <charset val="204"/>
    </font>
    <font>
      <b/>
      <sz val="10"/>
      <color theme="1"/>
      <name val="Arial"/>
      <family val="2"/>
      <charset val="204"/>
    </font>
    <font>
      <sz val="8"/>
      <color theme="1"/>
      <name val="Arial"/>
      <family val="2"/>
      <charset val="204"/>
    </font>
    <font>
      <sz val="11"/>
      <color rgb="FF000000"/>
      <name val="Calibri"/>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14" fillId="0" borderId="0"/>
  </cellStyleXfs>
  <cellXfs count="104">
    <xf numFmtId="0" fontId="0" fillId="0" borderId="0" xfId="0"/>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xf>
    <xf numFmtId="164" fontId="0" fillId="0" borderId="1" xfId="0" applyNumberFormat="1" applyBorder="1" applyAlignment="1">
      <alignment horizontal="center" vertical="center"/>
    </xf>
    <xf numFmtId="164" fontId="0" fillId="0" borderId="1" xfId="0" applyNumberFormat="1" applyBorder="1" applyAlignment="1">
      <alignment shrinkToFit="1"/>
    </xf>
    <xf numFmtId="0" fontId="0" fillId="2" borderId="1" xfId="0" applyFill="1" applyBorder="1"/>
    <xf numFmtId="0" fontId="0" fillId="4" borderId="1" xfId="0" applyFill="1" applyBorder="1"/>
    <xf numFmtId="164" fontId="0" fillId="4" borderId="1" xfId="0" applyNumberFormat="1" applyFill="1" applyBorder="1" applyAlignment="1">
      <alignment shrinkToFit="1"/>
    </xf>
    <xf numFmtId="0" fontId="0" fillId="5" borderId="1" xfId="0" applyFill="1" applyBorder="1"/>
    <xf numFmtId="164" fontId="0" fillId="5" borderId="1" xfId="0" applyNumberFormat="1" applyFill="1" applyBorder="1" applyAlignment="1">
      <alignment shrinkToFit="1"/>
    </xf>
    <xf numFmtId="164" fontId="0" fillId="2" borderId="1" xfId="0" applyNumberFormat="1" applyFill="1" applyBorder="1" applyAlignment="1">
      <alignment shrinkToFit="1"/>
    </xf>
    <xf numFmtId="0" fontId="0" fillId="3" borderId="1" xfId="0" applyFill="1" applyBorder="1"/>
    <xf numFmtId="164" fontId="0" fillId="3" borderId="1" xfId="0" applyNumberFormat="1" applyFill="1" applyBorder="1" applyAlignment="1">
      <alignment shrinkToFit="1"/>
    </xf>
    <xf numFmtId="0" fontId="3" fillId="0" borderId="0" xfId="0" applyFont="1" applyFill="1" applyBorder="1" applyAlignment="1">
      <alignment vertical="center" wrapText="1"/>
    </xf>
    <xf numFmtId="0" fontId="4" fillId="0" borderId="0" xfId="0" applyFont="1"/>
    <xf numFmtId="0" fontId="4" fillId="0" borderId="0" xfId="0" applyFont="1" applyFill="1" applyBorder="1"/>
    <xf numFmtId="0" fontId="2" fillId="0" borderId="1" xfId="0" applyFont="1" applyBorder="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0" xfId="0" applyFont="1" applyBorder="1"/>
    <xf numFmtId="0" fontId="6"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right"/>
    </xf>
    <xf numFmtId="0" fontId="2" fillId="0" borderId="1" xfId="0" applyFont="1" applyFill="1" applyBorder="1" applyAlignment="1">
      <alignment horizontal="center" vertical="center" textRotation="90" wrapText="1"/>
    </xf>
    <xf numFmtId="0" fontId="0" fillId="0" borderId="0" xfId="0" applyBorder="1"/>
    <xf numFmtId="0" fontId="0" fillId="0" borderId="0" xfId="0" applyAlignment="1">
      <alignment horizontal="center"/>
    </xf>
    <xf numFmtId="0" fontId="0" fillId="0" borderId="0" xfId="0" applyAlignment="1">
      <alignment horizontal="right" vertical="center"/>
    </xf>
    <xf numFmtId="0" fontId="0" fillId="3" borderId="1" xfId="0" applyFill="1" applyBorder="1" applyAlignment="1">
      <alignment horizontal="right"/>
    </xf>
    <xf numFmtId="0" fontId="0" fillId="2" borderId="1" xfId="0" applyFill="1" applyBorder="1" applyAlignment="1">
      <alignment horizontal="right"/>
    </xf>
    <xf numFmtId="0" fontId="0" fillId="5" borderId="1" xfId="0" applyFill="1" applyBorder="1" applyAlignment="1">
      <alignment horizontal="right"/>
    </xf>
    <xf numFmtId="0" fontId="0" fillId="4" borderId="1" xfId="0" applyFill="1" applyBorder="1" applyAlignment="1">
      <alignment horizontal="right"/>
    </xf>
    <xf numFmtId="164" fontId="8" fillId="0" borderId="1" xfId="0" applyNumberFormat="1" applyFont="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center"/>
    </xf>
    <xf numFmtId="0" fontId="0" fillId="0" borderId="3" xfId="0" applyBorder="1" applyAlignment="1">
      <alignment horizontal="center" vertical="center"/>
    </xf>
    <xf numFmtId="0" fontId="11" fillId="0" borderId="0" xfId="0" applyFont="1" applyFill="1"/>
    <xf numFmtId="0" fontId="2" fillId="0" borderId="1" xfId="0" applyFont="1" applyFill="1" applyBorder="1" applyAlignment="1">
      <alignment horizontal="center" vertical="center" textRotation="90"/>
    </xf>
    <xf numFmtId="0" fontId="2" fillId="0" borderId="1" xfId="0" applyFont="1" applyFill="1" applyBorder="1" applyAlignment="1">
      <alignment horizontal="center" vertical="center" wrapText="1"/>
    </xf>
    <xf numFmtId="0" fontId="11" fillId="0" borderId="0" xfId="0" applyFont="1"/>
    <xf numFmtId="0" fontId="5"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0" fontId="5" fillId="0" borderId="1" xfId="0" applyFont="1" applyFill="1" applyBorder="1"/>
    <xf numFmtId="0" fontId="11" fillId="0" borderId="1" xfId="0" applyFont="1" applyBorder="1" applyAlignment="1">
      <alignment vertical="center" wrapText="1"/>
    </xf>
    <xf numFmtId="0" fontId="10" fillId="0" borderId="2" xfId="0" applyFont="1" applyBorder="1" applyAlignment="1">
      <alignment horizontal="center" vertical="center" wrapText="1"/>
    </xf>
    <xf numFmtId="0" fontId="12" fillId="0" borderId="0" xfId="0" applyFont="1" applyAlignment="1">
      <alignment horizontal="center"/>
    </xf>
    <xf numFmtId="0" fontId="9" fillId="0" borderId="2" xfId="0" applyFont="1" applyBorder="1" applyAlignment="1">
      <alignment horizontal="center" vertical="center" wrapText="1"/>
    </xf>
    <xf numFmtId="164" fontId="5" fillId="0" borderId="1" xfId="1" applyNumberFormat="1" applyFont="1"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textRotation="90" wrapText="1"/>
    </xf>
    <xf numFmtId="0" fontId="5" fillId="6" borderId="1" xfId="0" applyFont="1" applyFill="1" applyBorder="1" applyAlignment="1">
      <alignment horizontal="center" vertical="center"/>
    </xf>
    <xf numFmtId="164" fontId="5" fillId="6" borderId="1" xfId="1" applyNumberFormat="1" applyFont="1" applyFill="1" applyBorder="1" applyAlignment="1">
      <alignment horizontal="center" vertical="center"/>
    </xf>
    <xf numFmtId="0" fontId="6" fillId="6" borderId="1" xfId="0"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textRotation="90" wrapText="1"/>
    </xf>
    <xf numFmtId="164" fontId="5" fillId="7" borderId="1" xfId="0" applyNumberFormat="1" applyFont="1" applyFill="1" applyBorder="1" applyAlignment="1">
      <alignment horizontal="center" vertical="center"/>
    </xf>
    <xf numFmtId="164" fontId="6" fillId="7"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0" fillId="3" borderId="1" xfId="0" applyFill="1" applyBorder="1" applyAlignment="1">
      <alignment horizontal="right" shrinkToFit="1"/>
    </xf>
    <xf numFmtId="0" fontId="0" fillId="2" borderId="1" xfId="0" applyFill="1" applyBorder="1" applyAlignment="1">
      <alignment horizontal="right" shrinkToFit="1"/>
    </xf>
    <xf numFmtId="0" fontId="0" fillId="5" borderId="1" xfId="0" applyFill="1" applyBorder="1" applyAlignment="1">
      <alignment horizontal="right" shrinkToFit="1"/>
    </xf>
    <xf numFmtId="0" fontId="0" fillId="4" borderId="1" xfId="0" applyFill="1" applyBorder="1" applyAlignment="1">
      <alignment horizontal="right" shrinkToFit="1"/>
    </xf>
    <xf numFmtId="164" fontId="0" fillId="0" borderId="1" xfId="0" applyNumberFormat="1" applyBorder="1" applyAlignment="1">
      <alignment horizontal="center" shrinkToFit="1"/>
    </xf>
    <xf numFmtId="0" fontId="13" fillId="0" borderId="1" xfId="0" applyFont="1" applyBorder="1" applyAlignment="1">
      <alignment horizontal="left" textRotation="90" wrapText="1"/>
    </xf>
    <xf numFmtId="0" fontId="0" fillId="3" borderId="1" xfId="0" applyFill="1" applyBorder="1" applyAlignment="1">
      <alignment horizontal="center" vertical="center"/>
    </xf>
    <xf numFmtId="0" fontId="14" fillId="0" borderId="8" xfId="2" applyBorder="1"/>
    <xf numFmtId="0" fontId="14" fillId="0" borderId="1" xfId="2" applyBorder="1"/>
    <xf numFmtId="0" fontId="14" fillId="0" borderId="9" xfId="2" applyBorder="1"/>
    <xf numFmtId="0" fontId="0" fillId="0" borderId="8" xfId="0" applyBorder="1"/>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shrinkToFit="1"/>
    </xf>
    <xf numFmtId="0" fontId="0" fillId="0" borderId="5" xfId="0" applyBorder="1" applyAlignment="1">
      <alignment horizontal="center" shrinkToFit="1"/>
    </xf>
    <xf numFmtId="0" fontId="0" fillId="0" borderId="1" xfId="0" applyBorder="1" applyAlignment="1">
      <alignment horizontal="left" vertical="center"/>
    </xf>
    <xf numFmtId="0" fontId="12" fillId="0" borderId="1" xfId="0" applyFont="1" applyFill="1" applyBorder="1" applyAlignment="1">
      <alignment horizontal="center"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 fillId="0" borderId="2" xfId="0" applyFont="1" applyFill="1" applyBorder="1" applyAlignment="1">
      <alignment horizontal="center" vertical="center" textRotation="90"/>
    </xf>
    <xf numFmtId="0" fontId="2" fillId="0" borderId="6" xfId="0" applyFont="1" applyFill="1" applyBorder="1" applyAlignment="1">
      <alignment horizontal="center" vertical="center" textRotation="90"/>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cellXfs>
  <cellStyles count="3">
    <cellStyle name="Обычный" xfId="0" builtinId="0"/>
    <cellStyle name="Обычный 2" xfId="2"/>
    <cellStyle name="Процентный" xfId="1" builtinId="5"/>
  </cellStyles>
  <dxfs count="27">
    <dxf>
      <fill>
        <patternFill>
          <bgColor theme="8" tint="0.39994506668294322"/>
        </patternFill>
      </fill>
    </dxf>
    <dxf>
      <fill>
        <patternFill>
          <bgColor rgb="FFFF0000"/>
        </patternFill>
      </fill>
    </dxf>
    <dxf>
      <fill>
        <patternFill>
          <bgColor theme="9" tint="0.39994506668294322"/>
        </patternFill>
      </fill>
    </dxf>
    <dxf>
      <fill>
        <patternFill>
          <bgColor rgb="FFFFC000"/>
        </patternFill>
      </fill>
    </dxf>
    <dxf>
      <fill>
        <patternFill>
          <bgColor theme="8" tint="0.39994506668294322"/>
        </patternFill>
      </fill>
    </dxf>
    <dxf>
      <fill>
        <patternFill>
          <bgColor rgb="FFFF0000"/>
        </patternFill>
      </fill>
    </dxf>
    <dxf>
      <fill>
        <patternFill>
          <bgColor theme="9" tint="0.39994506668294322"/>
        </patternFill>
      </fill>
    </dxf>
    <dxf>
      <fill>
        <patternFill>
          <bgColor rgb="FFFFC000"/>
        </patternFill>
      </fill>
    </dxf>
    <dxf>
      <fill>
        <patternFill>
          <bgColor theme="8" tint="0.39994506668294322"/>
        </patternFill>
      </fill>
    </dxf>
    <dxf>
      <fill>
        <patternFill>
          <bgColor rgb="FFFF0000"/>
        </patternFill>
      </fill>
    </dxf>
    <dxf>
      <fill>
        <patternFill>
          <bgColor theme="9" tint="0.39994506668294322"/>
        </patternFill>
      </fill>
    </dxf>
    <dxf>
      <fill>
        <patternFill>
          <bgColor rgb="FFFFC000"/>
        </patternFill>
      </fill>
    </dxf>
    <dxf>
      <fill>
        <patternFill>
          <bgColor theme="8" tint="0.39994506668294322"/>
        </patternFill>
      </fill>
    </dxf>
    <dxf>
      <fill>
        <patternFill>
          <bgColor rgb="FFFF0000"/>
        </patternFill>
      </fill>
    </dxf>
    <dxf>
      <fill>
        <patternFill>
          <bgColor theme="9" tint="0.39994506668294322"/>
        </patternFill>
      </fill>
    </dxf>
    <dxf>
      <fill>
        <patternFill>
          <bgColor rgb="FFFFC000"/>
        </patternFill>
      </fill>
    </dxf>
    <dxf>
      <fill>
        <patternFill>
          <bgColor theme="8" tint="0.39994506668294322"/>
        </patternFill>
      </fill>
    </dxf>
    <dxf>
      <fill>
        <patternFill>
          <bgColor rgb="FFFF0000"/>
        </patternFill>
      </fill>
    </dxf>
    <dxf>
      <fill>
        <patternFill>
          <bgColor theme="9" tint="0.39994506668294322"/>
        </patternFill>
      </fill>
    </dxf>
    <dxf>
      <fill>
        <patternFill>
          <bgColor rgb="FFFFC000"/>
        </patternFill>
      </fill>
    </dxf>
    <dxf>
      <fill>
        <patternFill>
          <bgColor rgb="FFFF0000"/>
        </patternFill>
      </fill>
    </dxf>
    <dxf>
      <fill>
        <patternFill>
          <bgColor rgb="FFFF0000"/>
        </patternFill>
      </fill>
    </dxf>
    <dxf>
      <fill>
        <patternFill>
          <bgColor theme="8" tint="0.39994506668294322"/>
        </patternFill>
      </fill>
    </dxf>
    <dxf>
      <fill>
        <patternFill>
          <bgColor rgb="FFFF0000"/>
        </patternFill>
      </fill>
    </dxf>
    <dxf>
      <fill>
        <patternFill>
          <bgColor theme="9" tint="0.39994506668294322"/>
        </patternFill>
      </fill>
    </dxf>
    <dxf>
      <fill>
        <patternFill>
          <bgColor rgb="FFFFC000"/>
        </patternFill>
      </fill>
    </dxf>
    <dxf>
      <fill>
        <patternFill>
          <bgColor rgb="FFFF0000"/>
        </patternFill>
      </fill>
    </dxf>
  </dxfs>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chartsheet" Target="chartsheets/sheet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solidFill>
                  <a:schemeClr val="tx2">
                    <a:lumMod val="75000"/>
                  </a:schemeClr>
                </a:solidFill>
              </a:defRPr>
            </a:pPr>
            <a:r>
              <a:rPr lang="ru-RU" sz="2400">
                <a:solidFill>
                  <a:schemeClr val="tx2">
                    <a:lumMod val="75000"/>
                  </a:schemeClr>
                </a:solidFill>
              </a:rPr>
              <a:t>Уровни образовательных достижений</a:t>
            </a:r>
          </a:p>
        </c:rich>
      </c:tx>
      <c:layout/>
      <c:overlay val="0"/>
    </c:title>
    <c:autoTitleDeleted val="0"/>
    <c:plotArea>
      <c:layout/>
      <c:pieChart>
        <c:varyColors val="1"/>
        <c:ser>
          <c:idx val="0"/>
          <c:order val="0"/>
          <c:dPt>
            <c:idx val="0"/>
            <c:bubble3D val="0"/>
            <c:spPr>
              <a:solidFill>
                <a:srgbClr val="0070C0"/>
              </a:solidFill>
            </c:spPr>
          </c:dPt>
          <c:dPt>
            <c:idx val="1"/>
            <c:bubble3D val="0"/>
            <c:spPr>
              <a:solidFill>
                <a:schemeClr val="accent6">
                  <a:lumMod val="75000"/>
                </a:schemeClr>
              </a:solidFill>
            </c:spPr>
          </c:dPt>
          <c:dPt>
            <c:idx val="2"/>
            <c:bubble3D val="0"/>
            <c:spPr>
              <a:solidFill>
                <a:schemeClr val="accent3">
                  <a:lumMod val="75000"/>
                </a:schemeClr>
              </a:solidFill>
            </c:spPr>
          </c:dPt>
          <c:dPt>
            <c:idx val="3"/>
            <c:bubble3D val="0"/>
            <c:spPr>
              <a:solidFill>
                <a:srgbClr val="FFFF00"/>
              </a:solidFill>
            </c:spPr>
          </c:dPt>
          <c:dPt>
            <c:idx val="4"/>
            <c:bubble3D val="0"/>
            <c:spPr>
              <a:solidFill>
                <a:srgbClr val="FF0000"/>
              </a:solidFill>
            </c:spPr>
          </c:dPt>
          <c:dLbls>
            <c:dLbl>
              <c:idx val="3"/>
              <c:layout>
                <c:manualLayout>
                  <c:x val="-1.2288242828579335E-2"/>
                  <c:y val="4.177949735317015E-3"/>
                </c:manualLayout>
              </c:layout>
              <c:dLblPos val="bestFit"/>
              <c:showLegendKey val="0"/>
              <c:showVal val="1"/>
              <c:showCatName val="0"/>
              <c:showSerName val="0"/>
              <c:showPercent val="0"/>
              <c:showBubbleSize val="0"/>
            </c:dLbl>
            <c:numFmt formatCode="#,##0.0" sourceLinked="0"/>
            <c:spPr>
              <a:noFill/>
              <a:ln>
                <a:noFill/>
              </a:ln>
            </c:spPr>
            <c:txPr>
              <a:bodyPr/>
              <a:lstStyle/>
              <a:p>
                <a:pPr>
                  <a:defRPr sz="2000" b="1"/>
                </a:pPr>
                <a:endParaRPr lang="ru-RU"/>
              </a:p>
            </c:txPr>
            <c:dLblPos val="outEnd"/>
            <c:showLegendKey val="0"/>
            <c:showVal val="1"/>
            <c:showCatName val="0"/>
            <c:showSerName val="0"/>
            <c:showPercent val="0"/>
            <c:showBubbleSize val="0"/>
            <c:showLeaderLines val="1"/>
          </c:dLbls>
          <c:cat>
            <c:strRef>
              <c:f>'1'!$E$40:$I$44</c:f>
              <c:strCache>
                <c:ptCount val="5"/>
                <c:pt idx="0">
                  <c:v>ВЫСОКИЙ</c:v>
                </c:pt>
                <c:pt idx="1">
                  <c:v>ПОВЫШЕННЫЙ</c:v>
                </c:pt>
                <c:pt idx="2">
                  <c:v>БАЗОВЫЙ</c:v>
                </c:pt>
                <c:pt idx="3">
                  <c:v>ПОНИЖЕННЫЙ</c:v>
                </c:pt>
                <c:pt idx="4">
                  <c:v>НЕДОСТАТОЧНЫЙ</c:v>
                </c:pt>
              </c:strCache>
            </c:strRef>
          </c:cat>
          <c:val>
            <c:numRef>
              <c:f>'1'!$K$40:$K$44</c:f>
              <c:numCache>
                <c:formatCode>0.0</c:formatCode>
                <c:ptCount val="5"/>
                <c:pt idx="0">
                  <c:v>0</c:v>
                </c:pt>
                <c:pt idx="1">
                  <c:v>0</c:v>
                </c:pt>
                <c:pt idx="2">
                  <c:v>0</c:v>
                </c:pt>
                <c:pt idx="3">
                  <c:v>8.3333333333333321</c:v>
                </c:pt>
                <c:pt idx="4">
                  <c:v>70.833333333333343</c:v>
                </c:pt>
              </c:numCache>
            </c:numRef>
          </c:val>
        </c:ser>
        <c:dLbls>
          <c:showLegendKey val="0"/>
          <c:showVal val="0"/>
          <c:showCatName val="0"/>
          <c:showSerName val="0"/>
          <c:showPercent val="0"/>
          <c:showBubbleSize val="0"/>
          <c:showLeaderLines val="1"/>
        </c:dLbls>
        <c:firstSliceAng val="0"/>
      </c:pieChart>
    </c:plotArea>
    <c:legend>
      <c:legendPos val="b"/>
      <c:layout/>
      <c:overlay val="0"/>
      <c:txPr>
        <a:bodyPr/>
        <a:lstStyle/>
        <a:p>
          <a:pPr rtl="0">
            <a:defRPr sz="1600" b="1"/>
          </a:pPr>
          <a:endParaRPr lang="ru-RU"/>
        </a:p>
      </c:txPr>
    </c:legend>
    <c:plotVisOnly val="1"/>
    <c:dispBlanksAs val="gap"/>
    <c:showDLblsOverMax val="0"/>
  </c:chart>
  <c:spPr>
    <a:no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ru-RU"/>
              <a:t>Уровень</a:t>
            </a:r>
            <a:r>
              <a:rPr lang="ru-RU" baseline="0"/>
              <a:t> образовательных достижений в классе</a:t>
            </a:r>
            <a:endParaRPr lang="ru-RU"/>
          </a:p>
        </c:rich>
      </c:tx>
      <c:layout/>
      <c:overlay val="0"/>
    </c:title>
    <c:autoTitleDeleted val="0"/>
    <c:plotArea>
      <c:layout/>
      <c:pieChart>
        <c:varyColors val="1"/>
        <c:ser>
          <c:idx val="0"/>
          <c:order val="0"/>
          <c:dLbls>
            <c:txPr>
              <a:bodyPr/>
              <a:lstStyle/>
              <a:p>
                <a:pPr>
                  <a:defRPr sz="1600"/>
                </a:pPr>
                <a:endParaRPr lang="ru-RU"/>
              </a:p>
            </c:txPr>
            <c:showLegendKey val="0"/>
            <c:showVal val="0"/>
            <c:showCatName val="0"/>
            <c:showSerName val="0"/>
            <c:showPercent val="1"/>
            <c:showBubbleSize val="0"/>
            <c:showLeaderLines val="1"/>
          </c:dLbls>
          <c:cat>
            <c:strRef>
              <c:f>'9Б'!$T$20:$U$24</c:f>
              <c:strCache>
                <c:ptCount val="5"/>
                <c:pt idx="0">
                  <c:v>ВЫСОКИЙ</c:v>
                </c:pt>
                <c:pt idx="1">
                  <c:v>ПОВЫШЕННЫЙ</c:v>
                </c:pt>
                <c:pt idx="2">
                  <c:v>БАЗОВЫЙ</c:v>
                </c:pt>
                <c:pt idx="3">
                  <c:v>ПОНИЖЕННЫЙ</c:v>
                </c:pt>
                <c:pt idx="4">
                  <c:v>НЕДОСТАТОЧНЫЙ</c:v>
                </c:pt>
              </c:strCache>
            </c:strRef>
          </c:cat>
          <c:val>
            <c:numRef>
              <c:f>'9Б'!$W$20:$W$24</c:f>
              <c:numCache>
                <c:formatCode>0.0</c:formatCode>
                <c:ptCount val="5"/>
                <c:pt idx="0">
                  <c:v>0</c:v>
                </c:pt>
                <c:pt idx="1">
                  <c:v>0</c:v>
                </c:pt>
                <c:pt idx="2">
                  <c:v>0</c:v>
                </c:pt>
                <c:pt idx="3">
                  <c:v>8.3333333333333321</c:v>
                </c:pt>
                <c:pt idx="4">
                  <c:v>150</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ru-RU"/>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ru-RU"/>
              <a:t>отметки</a:t>
            </a:r>
          </a:p>
        </c:rich>
      </c:tx>
      <c:layout>
        <c:manualLayout>
          <c:xMode val="edge"/>
          <c:yMode val="edge"/>
          <c:x val="2.0536631757162818E-2"/>
          <c:y val="2.0889748676585076E-2"/>
        </c:manualLayout>
      </c:layout>
      <c:overlay val="0"/>
    </c:title>
    <c:autoTitleDeleted val="0"/>
    <c:plotArea>
      <c:layout/>
      <c:pieChart>
        <c:varyColors val="1"/>
        <c:ser>
          <c:idx val="0"/>
          <c:order val="0"/>
          <c:dPt>
            <c:idx val="0"/>
            <c:bubble3D val="0"/>
            <c:spPr>
              <a:solidFill>
                <a:schemeClr val="tx2">
                  <a:lumMod val="60000"/>
                  <a:lumOff val="40000"/>
                </a:schemeClr>
              </a:solidFill>
            </c:spPr>
          </c:dPt>
          <c:dPt>
            <c:idx val="1"/>
            <c:bubble3D val="0"/>
            <c:spPr>
              <a:solidFill>
                <a:schemeClr val="accent6">
                  <a:lumMod val="60000"/>
                  <a:lumOff val="40000"/>
                </a:schemeClr>
              </a:solidFill>
            </c:spPr>
          </c:dPt>
          <c:dPt>
            <c:idx val="2"/>
            <c:bubble3D val="0"/>
            <c:spPr>
              <a:solidFill>
                <a:srgbClr val="FFFF00"/>
              </a:solidFill>
            </c:spPr>
          </c:dPt>
          <c:dLbls>
            <c:txPr>
              <a:bodyPr/>
              <a:lstStyle/>
              <a:p>
                <a:pPr>
                  <a:defRPr sz="2000" b="1"/>
                </a:pPr>
                <a:endParaRPr lang="ru-RU"/>
              </a:p>
            </c:txPr>
            <c:showLegendKey val="0"/>
            <c:showVal val="0"/>
            <c:showCatName val="1"/>
            <c:showSerName val="0"/>
            <c:showPercent val="1"/>
            <c:showBubbleSize val="0"/>
            <c:showLeaderLines val="1"/>
          </c:dLbls>
          <c:cat>
            <c:strRef>
              <c:f>показатели!$D$2:$G$2</c:f>
              <c:strCache>
                <c:ptCount val="4"/>
                <c:pt idx="0">
                  <c:v>"5"</c:v>
                </c:pt>
                <c:pt idx="1">
                  <c:v>"4"</c:v>
                </c:pt>
                <c:pt idx="2">
                  <c:v>"3"</c:v>
                </c:pt>
                <c:pt idx="3">
                  <c:v>"2"</c:v>
                </c:pt>
              </c:strCache>
            </c:strRef>
          </c:cat>
          <c:val>
            <c:numRef>
              <c:f>показатели!$D$4:$G$4</c:f>
              <c:numCache>
                <c:formatCode>General</c:formatCode>
                <c:ptCount val="4"/>
                <c:pt idx="0">
                  <c:v>0</c:v>
                </c:pt>
                <c:pt idx="1">
                  <c:v>6</c:v>
                </c:pt>
                <c:pt idx="2">
                  <c:v>11</c:v>
                </c:pt>
                <c:pt idx="3">
                  <c:v>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показатели!$H$2</c:f>
              <c:strCache>
                <c:ptCount val="1"/>
                <c:pt idx="0">
                  <c:v>Уровень обученности</c:v>
                </c:pt>
              </c:strCache>
            </c:strRef>
          </c:tx>
          <c:invertIfNegative val="0"/>
          <c:dLbls>
            <c:txPr>
              <a:bodyPr/>
              <a:lstStyle/>
              <a:p>
                <a:pPr>
                  <a:defRPr sz="1100" b="1"/>
                </a:pPr>
                <a:endParaRPr lang="ru-RU"/>
              </a:p>
            </c:txPr>
            <c:showLegendKey val="0"/>
            <c:showVal val="1"/>
            <c:showCatName val="0"/>
            <c:showSerName val="0"/>
            <c:showPercent val="0"/>
            <c:showBubbleSize val="0"/>
            <c:showLeaderLines val="0"/>
          </c:dLbls>
          <c:cat>
            <c:strRef>
              <c:f>показатели!$A$3:$A$4</c:f>
              <c:strCache>
                <c:ptCount val="2"/>
                <c:pt idx="0">
                  <c:v>9Б</c:v>
                </c:pt>
                <c:pt idx="1">
                  <c:v>среднее</c:v>
                </c:pt>
              </c:strCache>
            </c:strRef>
          </c:cat>
          <c:val>
            <c:numRef>
              <c:f>показатели!$H$3:$H$4</c:f>
              <c:numCache>
                <c:formatCode>0.0</c:formatCode>
                <c:ptCount val="2"/>
                <c:pt idx="0">
                  <c:v>141.66666666666669</c:v>
                </c:pt>
                <c:pt idx="1">
                  <c:v>75</c:v>
                </c:pt>
              </c:numCache>
            </c:numRef>
          </c:val>
        </c:ser>
        <c:ser>
          <c:idx val="1"/>
          <c:order val="1"/>
          <c:tx>
            <c:strRef>
              <c:f>показатели!$I$2</c:f>
              <c:strCache>
                <c:ptCount val="1"/>
                <c:pt idx="0">
                  <c:v>Качество обученности</c:v>
                </c:pt>
              </c:strCache>
            </c:strRef>
          </c:tx>
          <c:invertIfNegative val="0"/>
          <c:dLbls>
            <c:dLbl>
              <c:idx val="1"/>
              <c:layout>
                <c:manualLayout>
                  <c:x val="2.0480404714298892E-2"/>
                  <c:y val="-1.6711798941267984E-2"/>
                </c:manualLayout>
              </c:layout>
              <c:showLegendKey val="0"/>
              <c:showVal val="1"/>
              <c:showCatName val="0"/>
              <c:showSerName val="0"/>
              <c:showPercent val="0"/>
              <c:showBubbleSize val="0"/>
            </c:dLbl>
            <c:dLbl>
              <c:idx val="4"/>
              <c:layout>
                <c:manualLayout>
                  <c:x val="1.9115044400012299E-2"/>
                  <c:y val="-1.0444874338292538E-2"/>
                </c:manualLayout>
              </c:layout>
              <c:showLegendKey val="0"/>
              <c:showVal val="1"/>
              <c:showCatName val="0"/>
              <c:showSerName val="0"/>
              <c:showPercent val="0"/>
              <c:showBubbleSize val="0"/>
            </c:dLbl>
            <c:txPr>
              <a:bodyPr/>
              <a:lstStyle/>
              <a:p>
                <a:pPr>
                  <a:defRPr sz="1100" b="1"/>
                </a:pPr>
                <a:endParaRPr lang="ru-RU"/>
              </a:p>
            </c:txPr>
            <c:showLegendKey val="0"/>
            <c:showVal val="1"/>
            <c:showCatName val="0"/>
            <c:showSerName val="0"/>
            <c:showPercent val="0"/>
            <c:showBubbleSize val="0"/>
            <c:showLeaderLines val="0"/>
          </c:dLbls>
          <c:cat>
            <c:strRef>
              <c:f>показатели!$A$3:$A$4</c:f>
              <c:strCache>
                <c:ptCount val="2"/>
                <c:pt idx="0">
                  <c:v>9Б</c:v>
                </c:pt>
                <c:pt idx="1">
                  <c:v>среднее</c:v>
                </c:pt>
              </c:strCache>
            </c:strRef>
          </c:cat>
          <c:val>
            <c:numRef>
              <c:f>показатели!$I$3:$I$4</c:f>
              <c:numCache>
                <c:formatCode>0.0</c:formatCode>
                <c:ptCount val="2"/>
                <c:pt idx="0">
                  <c:v>50</c:v>
                </c:pt>
                <c:pt idx="1">
                  <c:v>25</c:v>
                </c:pt>
              </c:numCache>
            </c:numRef>
          </c:val>
        </c:ser>
        <c:dLbls>
          <c:showLegendKey val="0"/>
          <c:showVal val="0"/>
          <c:showCatName val="0"/>
          <c:showSerName val="0"/>
          <c:showPercent val="0"/>
          <c:showBubbleSize val="0"/>
        </c:dLbls>
        <c:gapWidth val="150"/>
        <c:shape val="box"/>
        <c:axId val="89660800"/>
        <c:axId val="89695360"/>
        <c:axId val="0"/>
      </c:bar3DChart>
      <c:catAx>
        <c:axId val="89660800"/>
        <c:scaling>
          <c:orientation val="minMax"/>
        </c:scaling>
        <c:delete val="0"/>
        <c:axPos val="b"/>
        <c:majorTickMark val="out"/>
        <c:minorTickMark val="none"/>
        <c:tickLblPos val="nextTo"/>
        <c:txPr>
          <a:bodyPr/>
          <a:lstStyle/>
          <a:p>
            <a:pPr>
              <a:defRPr sz="1100" b="1"/>
            </a:pPr>
            <a:endParaRPr lang="ru-RU"/>
          </a:p>
        </c:txPr>
        <c:crossAx val="89695360"/>
        <c:crosses val="autoZero"/>
        <c:auto val="1"/>
        <c:lblAlgn val="ctr"/>
        <c:lblOffset val="100"/>
        <c:noMultiLvlLbl val="0"/>
      </c:catAx>
      <c:valAx>
        <c:axId val="89695360"/>
        <c:scaling>
          <c:orientation val="minMax"/>
        </c:scaling>
        <c:delete val="0"/>
        <c:axPos val="l"/>
        <c:numFmt formatCode="0.0" sourceLinked="1"/>
        <c:majorTickMark val="out"/>
        <c:minorTickMark val="none"/>
        <c:tickLblPos val="nextTo"/>
        <c:txPr>
          <a:bodyPr/>
          <a:lstStyle/>
          <a:p>
            <a:pPr>
              <a:defRPr sz="1100" b="1"/>
            </a:pPr>
            <a:endParaRPr lang="ru-RU"/>
          </a:p>
        </c:txPr>
        <c:crossAx val="89660800"/>
        <c:crosses val="autoZero"/>
        <c:crossBetween val="between"/>
      </c:valAx>
    </c:plotArea>
    <c:legend>
      <c:legendPos val="b"/>
      <c:overlay val="0"/>
      <c:txPr>
        <a:bodyPr/>
        <a:lstStyle/>
        <a:p>
          <a:pPr>
            <a:defRPr sz="1400" b="1"/>
          </a:pPr>
          <a:endParaRPr lang="ru-RU"/>
        </a:p>
      </c:txPr>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2.0480404714298892E-2"/>
                  <c:y val="-2.5067698411902092E-2"/>
                </c:manualLayout>
              </c:layout>
              <c:showLegendKey val="0"/>
              <c:showVal val="1"/>
              <c:showCatName val="0"/>
              <c:showSerName val="0"/>
              <c:showPercent val="0"/>
              <c:showBubbleSize val="0"/>
            </c:dLbl>
            <c:dLbl>
              <c:idx val="1"/>
              <c:layout>
                <c:manualLayout>
                  <c:x val="1.7749684085725706E-2"/>
                  <c:y val="-2.0889748676585076E-2"/>
                </c:manualLayout>
              </c:layout>
              <c:showLegendKey val="0"/>
              <c:showVal val="1"/>
              <c:showCatName val="0"/>
              <c:showSerName val="0"/>
              <c:showPercent val="0"/>
              <c:showBubbleSize val="0"/>
            </c:dLbl>
            <c:dLbl>
              <c:idx val="2"/>
              <c:layout>
                <c:manualLayout>
                  <c:x val="2.0480404714298892E-2"/>
                  <c:y val="-1.2533849205951046E-2"/>
                </c:manualLayout>
              </c:layout>
              <c:showLegendKey val="0"/>
              <c:showVal val="1"/>
              <c:showCatName val="0"/>
              <c:showSerName val="0"/>
              <c:showPercent val="0"/>
              <c:showBubbleSize val="0"/>
            </c:dLbl>
            <c:dLbl>
              <c:idx val="3"/>
              <c:layout>
                <c:manualLayout>
                  <c:x val="1.9115044400012299E-2"/>
                  <c:y val="-8.35589947063403E-3"/>
                </c:manualLayout>
              </c:layout>
              <c:showLegendKey val="0"/>
              <c:showVal val="1"/>
              <c:showCatName val="0"/>
              <c:showSerName val="0"/>
              <c:showPercent val="0"/>
              <c:showBubbleSize val="0"/>
            </c:dLbl>
            <c:dLbl>
              <c:idx val="4"/>
              <c:layout>
                <c:manualLayout>
                  <c:x val="1.501896345715252E-2"/>
                  <c:y val="-1.4622824073609552E-2"/>
                </c:manualLayout>
              </c:layout>
              <c:showLegendKey val="0"/>
              <c:showVal val="1"/>
              <c:showCatName val="0"/>
              <c:showSerName val="0"/>
              <c:showPercent val="0"/>
              <c:showBubbleSize val="0"/>
            </c:dLbl>
            <c:txPr>
              <a:bodyPr/>
              <a:lstStyle/>
              <a:p>
                <a:pPr>
                  <a:defRPr sz="1600" b="1"/>
                </a:pPr>
                <a:endParaRPr lang="ru-RU"/>
              </a:p>
            </c:txPr>
            <c:showLegendKey val="0"/>
            <c:showVal val="1"/>
            <c:showCatName val="0"/>
            <c:showSerName val="0"/>
            <c:showPercent val="0"/>
            <c:showBubbleSize val="0"/>
            <c:showLeaderLines val="0"/>
          </c:dLbls>
          <c:cat>
            <c:strRef>
              <c:f>показатели!$A$3:$A$4</c:f>
              <c:strCache>
                <c:ptCount val="2"/>
                <c:pt idx="0">
                  <c:v>9Б</c:v>
                </c:pt>
                <c:pt idx="1">
                  <c:v>среднее</c:v>
                </c:pt>
              </c:strCache>
            </c:strRef>
          </c:cat>
          <c:val>
            <c:numRef>
              <c:f>показатели!$L$3:$L$4</c:f>
              <c:numCache>
                <c:formatCode>0.0</c:formatCode>
                <c:ptCount val="2"/>
                <c:pt idx="0">
                  <c:v>37.134502923976612</c:v>
                </c:pt>
                <c:pt idx="1">
                  <c:v>36.842105263157904</c:v>
                </c:pt>
              </c:numCache>
            </c:numRef>
          </c:val>
        </c:ser>
        <c:dLbls>
          <c:showLegendKey val="0"/>
          <c:showVal val="0"/>
          <c:showCatName val="0"/>
          <c:showSerName val="0"/>
          <c:showPercent val="0"/>
          <c:showBubbleSize val="0"/>
        </c:dLbls>
        <c:gapWidth val="150"/>
        <c:shape val="box"/>
        <c:axId val="89796608"/>
        <c:axId val="89798144"/>
        <c:axId val="0"/>
      </c:bar3DChart>
      <c:catAx>
        <c:axId val="89796608"/>
        <c:scaling>
          <c:orientation val="minMax"/>
        </c:scaling>
        <c:delete val="0"/>
        <c:axPos val="b"/>
        <c:majorTickMark val="out"/>
        <c:minorTickMark val="none"/>
        <c:tickLblPos val="nextTo"/>
        <c:txPr>
          <a:bodyPr/>
          <a:lstStyle/>
          <a:p>
            <a:pPr>
              <a:defRPr sz="1100" b="1"/>
            </a:pPr>
            <a:endParaRPr lang="ru-RU"/>
          </a:p>
        </c:txPr>
        <c:crossAx val="89798144"/>
        <c:crosses val="autoZero"/>
        <c:auto val="1"/>
        <c:lblAlgn val="ctr"/>
        <c:lblOffset val="100"/>
        <c:noMultiLvlLbl val="0"/>
      </c:catAx>
      <c:valAx>
        <c:axId val="89798144"/>
        <c:scaling>
          <c:orientation val="minMax"/>
        </c:scaling>
        <c:delete val="0"/>
        <c:axPos val="l"/>
        <c:numFmt formatCode="0.0" sourceLinked="1"/>
        <c:majorTickMark val="out"/>
        <c:minorTickMark val="none"/>
        <c:tickLblPos val="nextTo"/>
        <c:txPr>
          <a:bodyPr/>
          <a:lstStyle/>
          <a:p>
            <a:pPr>
              <a:defRPr sz="1100" b="1"/>
            </a:pPr>
            <a:endParaRPr lang="ru-RU"/>
          </a:p>
        </c:txPr>
        <c:crossAx val="89796608"/>
        <c:crosses val="autoZero"/>
        <c:crossBetween val="between"/>
      </c:valAx>
    </c:plotArea>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Выполнение заданий</a:t>
            </a:r>
          </a:p>
        </c:rich>
      </c:tx>
      <c:layout/>
      <c:overlay val="0"/>
    </c:title>
    <c:autoTitleDeleted val="0"/>
    <c:plotArea>
      <c:layout/>
      <c:lineChart>
        <c:grouping val="standard"/>
        <c:varyColors val="0"/>
        <c:ser>
          <c:idx val="4"/>
          <c:order val="0"/>
          <c:tx>
            <c:strRef>
              <c:f>'2'!$D$2</c:f>
              <c:strCache>
                <c:ptCount val="1"/>
                <c:pt idx="0">
                  <c:v>По ОО</c:v>
                </c:pt>
              </c:strCache>
            </c:strRef>
          </c:tx>
          <c:spPr>
            <a:ln>
              <a:solidFill>
                <a:srgbClr val="C00000"/>
              </a:solidFill>
            </a:ln>
          </c:spPr>
          <c:marker>
            <c:symbol val="diamond"/>
            <c:size val="5"/>
            <c:spPr>
              <a:solidFill>
                <a:schemeClr val="accent2">
                  <a:lumMod val="75000"/>
                </a:schemeClr>
              </a:solidFill>
              <a:ln w="12700">
                <a:solidFill>
                  <a:srgbClr val="C00000"/>
                </a:solidFill>
              </a:ln>
            </c:spPr>
          </c:marker>
          <c:dLbls>
            <c:txPr>
              <a:bodyPr/>
              <a:lstStyle/>
              <a:p>
                <a:pPr>
                  <a:defRPr sz="1100" b="1"/>
                </a:pPr>
                <a:endParaRPr lang="ru-RU"/>
              </a:p>
            </c:txPr>
            <c:dLblPos val="b"/>
            <c:showLegendKey val="0"/>
            <c:showVal val="1"/>
            <c:showCatName val="0"/>
            <c:showSerName val="0"/>
            <c:showPercent val="0"/>
            <c:showBubbleSize val="0"/>
            <c:showLeaderLines val="0"/>
          </c:dLbls>
          <c:cat>
            <c:numRef>
              <c:f>'1'!$E$4:$AC$4</c:f>
              <c:numCache>
                <c:formatCode>General</c:formatCode>
                <c:ptCount val="25"/>
              </c:numCache>
            </c:numRef>
          </c:cat>
          <c:val>
            <c:numRef>
              <c:f>'2'!$D$3:$D$13</c:f>
              <c:numCache>
                <c:formatCode>General</c:formatCode>
                <c:ptCount val="11"/>
                <c:pt idx="0">
                  <c:v>67.84</c:v>
                </c:pt>
                <c:pt idx="1">
                  <c:v>43.23</c:v>
                </c:pt>
                <c:pt idx="2">
                  <c:v>91.67</c:v>
                </c:pt>
                <c:pt idx="3">
                  <c:v>41.67</c:v>
                </c:pt>
                <c:pt idx="4">
                  <c:v>79.17</c:v>
                </c:pt>
                <c:pt idx="5">
                  <c:v>100</c:v>
                </c:pt>
                <c:pt idx="6">
                  <c:v>56.34</c:v>
                </c:pt>
                <c:pt idx="7">
                  <c:v>33.33</c:v>
                </c:pt>
                <c:pt idx="8">
                  <c:v>58.33</c:v>
                </c:pt>
                <c:pt idx="9">
                  <c:v>98.2</c:v>
                </c:pt>
                <c:pt idx="10">
                  <c:v>4.17</c:v>
                </c:pt>
              </c:numCache>
            </c:numRef>
          </c:val>
          <c:smooth val="0"/>
        </c:ser>
        <c:dLbls>
          <c:showLegendKey val="0"/>
          <c:showVal val="0"/>
          <c:showCatName val="0"/>
          <c:showSerName val="0"/>
          <c:showPercent val="0"/>
          <c:showBubbleSize val="0"/>
        </c:dLbls>
        <c:marker val="1"/>
        <c:smooth val="0"/>
        <c:axId val="89875968"/>
        <c:axId val="89877504"/>
      </c:lineChart>
      <c:catAx>
        <c:axId val="89875968"/>
        <c:scaling>
          <c:orientation val="minMax"/>
        </c:scaling>
        <c:delete val="0"/>
        <c:axPos val="b"/>
        <c:majorGridlines/>
        <c:numFmt formatCode="General" sourceLinked="1"/>
        <c:majorTickMark val="out"/>
        <c:minorTickMark val="none"/>
        <c:tickLblPos val="nextTo"/>
        <c:crossAx val="89877504"/>
        <c:crosses val="autoZero"/>
        <c:auto val="1"/>
        <c:lblAlgn val="ctr"/>
        <c:lblOffset val="100"/>
        <c:noMultiLvlLbl val="0"/>
      </c:catAx>
      <c:valAx>
        <c:axId val="89877504"/>
        <c:scaling>
          <c:orientation val="minMax"/>
          <c:max val="105"/>
          <c:min val="0"/>
        </c:scaling>
        <c:delete val="0"/>
        <c:axPos val="l"/>
        <c:minorGridlines/>
        <c:numFmt formatCode="General" sourceLinked="1"/>
        <c:majorTickMark val="out"/>
        <c:minorTickMark val="none"/>
        <c:tickLblPos val="nextTo"/>
        <c:crossAx val="89875968"/>
        <c:crosses val="autoZero"/>
        <c:crossBetween val="between"/>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zoomScale="6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6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6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6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6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3774" cy="6071419"/>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23</xdr:col>
      <xdr:colOff>450272</xdr:colOff>
      <xdr:row>5</xdr:row>
      <xdr:rowOff>178375</xdr:rowOff>
    </xdr:from>
    <xdr:to>
      <xdr:col>32</xdr:col>
      <xdr:colOff>81643</xdr:colOff>
      <xdr:row>24</xdr:row>
      <xdr:rowOff>40820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3774" cy="6071419"/>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3774" cy="6071419"/>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3774" cy="6071419"/>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3774" cy="6071419"/>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0.05057</cdr:x>
      <cdr:y>0.52998</cdr:y>
    </cdr:from>
    <cdr:to>
      <cdr:x>0.98483</cdr:x>
      <cdr:y>0.53385</cdr:y>
    </cdr:to>
    <cdr:cxnSp macro="">
      <cdr:nvCxnSpPr>
        <cdr:cNvPr id="3" name="Прямая соединительная линия 2"/>
        <cdr:cNvCxnSpPr/>
      </cdr:nvCxnSpPr>
      <cdr:spPr>
        <a:xfrm xmlns:a="http://schemas.openxmlformats.org/drawingml/2006/main">
          <a:off x="470371" y="3222036"/>
          <a:ext cx="8690092" cy="23519"/>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0.05097</cdr:x>
      <cdr:y>0.41455</cdr:y>
    </cdr:from>
    <cdr:to>
      <cdr:x>0.98523</cdr:x>
      <cdr:y>0.41841</cdr:y>
    </cdr:to>
    <cdr:cxnSp macro="">
      <cdr:nvCxnSpPr>
        <cdr:cNvPr id="4" name="Прямая соединительная линия 3"/>
        <cdr:cNvCxnSpPr/>
      </cdr:nvCxnSpPr>
      <cdr:spPr>
        <a:xfrm xmlns:a="http://schemas.openxmlformats.org/drawingml/2006/main">
          <a:off x="474134" y="2520243"/>
          <a:ext cx="8690092" cy="2351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0.05097</cdr:x>
      <cdr:y>0.33331</cdr:y>
    </cdr:from>
    <cdr:to>
      <cdr:x>0.98523</cdr:x>
      <cdr:y>0.33718</cdr:y>
    </cdr:to>
    <cdr:cxnSp macro="">
      <cdr:nvCxnSpPr>
        <cdr:cNvPr id="5" name="Прямая соединительная линия 4"/>
        <cdr:cNvCxnSpPr/>
      </cdr:nvCxnSpPr>
      <cdr:spPr>
        <a:xfrm xmlns:a="http://schemas.openxmlformats.org/drawingml/2006/main">
          <a:off x="474133" y="2026356"/>
          <a:ext cx="8690092" cy="23519"/>
        </a:xfrm>
        <a:prstGeom xmlns:a="http://schemas.openxmlformats.org/drawingml/2006/main" prst="line">
          <a:avLst/>
        </a:prstGeom>
        <a:ln xmlns:a="http://schemas.openxmlformats.org/drawingml/2006/main" w="25400">
          <a:solidFill>
            <a:schemeClr val="accent6">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0.0535</cdr:x>
      <cdr:y>0.25014</cdr:y>
    </cdr:from>
    <cdr:to>
      <cdr:x>0.98776</cdr:x>
      <cdr:y>0.254</cdr:y>
    </cdr:to>
    <cdr:cxnSp macro="">
      <cdr:nvCxnSpPr>
        <cdr:cNvPr id="6" name="Прямая соединительная линия 5"/>
        <cdr:cNvCxnSpPr/>
      </cdr:nvCxnSpPr>
      <cdr:spPr>
        <a:xfrm xmlns:a="http://schemas.openxmlformats.org/drawingml/2006/main">
          <a:off x="497651" y="1520708"/>
          <a:ext cx="8690092" cy="23519"/>
        </a:xfrm>
        <a:prstGeom xmlns:a="http://schemas.openxmlformats.org/drawingml/2006/main" prst="line">
          <a:avLst/>
        </a:prstGeom>
        <a:ln xmlns:a="http://schemas.openxmlformats.org/drawingml/2006/main" w="25400">
          <a:solidFill>
            <a:schemeClr val="tx2">
              <a:lumMod val="60000"/>
              <a:lumOff val="4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0.05815</cdr:x>
      <cdr:y>0.29594</cdr:y>
    </cdr:from>
    <cdr:to>
      <cdr:x>0.15646</cdr:x>
      <cdr:y>0.32882</cdr:y>
    </cdr:to>
    <cdr:sp macro="" textlink="">
      <cdr:nvSpPr>
        <cdr:cNvPr id="7" name="TextBox 6"/>
        <cdr:cNvSpPr txBox="1"/>
      </cdr:nvSpPr>
      <cdr:spPr>
        <a:xfrm xmlns:a="http://schemas.openxmlformats.org/drawingml/2006/main">
          <a:off x="540926" y="1799167"/>
          <a:ext cx="914400" cy="1999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ru-RU" sz="1100" b="1">
              <a:solidFill>
                <a:schemeClr val="accent6">
                  <a:lumMod val="75000"/>
                </a:schemeClr>
              </a:solidFill>
            </a:rPr>
            <a:t>ПОВЫШЕННЫЙ</a:t>
          </a:r>
        </a:p>
      </cdr:txBody>
    </cdr:sp>
  </cdr:relSizeAnchor>
  <cdr:relSizeAnchor xmlns:cdr="http://schemas.openxmlformats.org/drawingml/2006/chartDrawing">
    <cdr:from>
      <cdr:x>0.05856</cdr:x>
      <cdr:y>0.20952</cdr:y>
    </cdr:from>
    <cdr:to>
      <cdr:x>0.15686</cdr:x>
      <cdr:y>0.2424</cdr:y>
    </cdr:to>
    <cdr:sp macro="" textlink="">
      <cdr:nvSpPr>
        <cdr:cNvPr id="8" name="TextBox 1"/>
        <cdr:cNvSpPr txBox="1"/>
      </cdr:nvSpPr>
      <cdr:spPr>
        <a:xfrm xmlns:a="http://schemas.openxmlformats.org/drawingml/2006/main">
          <a:off x="544688" y="1273762"/>
          <a:ext cx="914400" cy="1999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b="1">
              <a:solidFill>
                <a:schemeClr val="tx2">
                  <a:lumMod val="60000"/>
                  <a:lumOff val="40000"/>
                </a:schemeClr>
              </a:solidFill>
            </a:rPr>
            <a:t>ВЫСОКИЙ</a:t>
          </a:r>
        </a:p>
      </cdr:txBody>
    </cdr:sp>
  </cdr:relSizeAnchor>
  <cdr:relSizeAnchor xmlns:cdr="http://schemas.openxmlformats.org/drawingml/2006/chartDrawing">
    <cdr:from>
      <cdr:x>0.06109</cdr:x>
      <cdr:y>0.37586</cdr:y>
    </cdr:from>
    <cdr:to>
      <cdr:x>0.15939</cdr:x>
      <cdr:y>0.40874</cdr:y>
    </cdr:to>
    <cdr:sp macro="" textlink="">
      <cdr:nvSpPr>
        <cdr:cNvPr id="9" name="TextBox 1"/>
        <cdr:cNvSpPr txBox="1"/>
      </cdr:nvSpPr>
      <cdr:spPr>
        <a:xfrm xmlns:a="http://schemas.openxmlformats.org/drawingml/2006/main">
          <a:off x="568207" y="2285059"/>
          <a:ext cx="914400" cy="1999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b="1">
              <a:solidFill>
                <a:schemeClr val="accent3">
                  <a:lumMod val="75000"/>
                </a:schemeClr>
              </a:solidFill>
            </a:rPr>
            <a:t>БАЗОВЫЙ</a:t>
          </a:r>
        </a:p>
      </cdr:txBody>
    </cdr:sp>
  </cdr:relSizeAnchor>
  <cdr:relSizeAnchor xmlns:cdr="http://schemas.openxmlformats.org/drawingml/2006/chartDrawing">
    <cdr:from>
      <cdr:x>0.05982</cdr:x>
      <cdr:y>0.48611</cdr:y>
    </cdr:from>
    <cdr:to>
      <cdr:x>0.15813</cdr:x>
      <cdr:y>0.51899</cdr:y>
    </cdr:to>
    <cdr:sp macro="" textlink="">
      <cdr:nvSpPr>
        <cdr:cNvPr id="10" name="TextBox 1"/>
        <cdr:cNvSpPr txBox="1"/>
      </cdr:nvSpPr>
      <cdr:spPr>
        <a:xfrm xmlns:a="http://schemas.openxmlformats.org/drawingml/2006/main">
          <a:off x="556449" y="2955337"/>
          <a:ext cx="914400" cy="1999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b="1">
              <a:solidFill>
                <a:srgbClr val="FFFF00"/>
              </a:solidFill>
            </a:rPr>
            <a:t>ПОНИЖЕННЫЙ</a:t>
          </a:r>
        </a:p>
      </cdr:txBody>
    </cdr:sp>
  </cdr:relSizeAnchor>
  <cdr:relSizeAnchor xmlns:cdr="http://schemas.openxmlformats.org/drawingml/2006/chartDrawing">
    <cdr:from>
      <cdr:x>0.06109</cdr:x>
      <cdr:y>0.55188</cdr:y>
    </cdr:from>
    <cdr:to>
      <cdr:x>0.15939</cdr:x>
      <cdr:y>0.58476</cdr:y>
    </cdr:to>
    <cdr:sp macro="" textlink="">
      <cdr:nvSpPr>
        <cdr:cNvPr id="11" name="TextBox 1"/>
        <cdr:cNvSpPr txBox="1"/>
      </cdr:nvSpPr>
      <cdr:spPr>
        <a:xfrm xmlns:a="http://schemas.openxmlformats.org/drawingml/2006/main">
          <a:off x="568207" y="3355152"/>
          <a:ext cx="914400" cy="1999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ru-RU" sz="1100" b="1">
              <a:solidFill>
                <a:srgbClr val="FF0000"/>
              </a:solidFill>
            </a:rPr>
            <a:t>НИЗКИЙ</a:t>
          </a:r>
        </a:p>
      </cdr:txBody>
    </cdr:sp>
  </cdr:relSizeAnchor>
  <cdr:relSizeAnchor xmlns:cdr="http://schemas.openxmlformats.org/drawingml/2006/chartDrawing">
    <cdr:from>
      <cdr:x>0.05224</cdr:x>
      <cdr:y>0.5248</cdr:y>
    </cdr:from>
    <cdr:to>
      <cdr:x>0.9865</cdr:x>
      <cdr:y>0.52867</cdr:y>
    </cdr:to>
    <cdr:cxnSp macro="">
      <cdr:nvCxnSpPr>
        <cdr:cNvPr id="12" name="Прямая соединительная линия 11"/>
        <cdr:cNvCxnSpPr/>
      </cdr:nvCxnSpPr>
      <cdr:spPr>
        <a:xfrm xmlns:a="http://schemas.openxmlformats.org/drawingml/2006/main">
          <a:off x="485892" y="3190522"/>
          <a:ext cx="8690092" cy="23519"/>
        </a:xfrm>
        <a:prstGeom xmlns:a="http://schemas.openxmlformats.org/drawingml/2006/main" prst="line">
          <a:avLst/>
        </a:prstGeom>
        <a:ln xmlns:a="http://schemas.openxmlformats.org/drawingml/2006/main" w="25400">
          <a:solidFill>
            <a:srgbClr val="FFFF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4"/>
  <sheetViews>
    <sheetView tabSelected="1" topLeftCell="B4" zoomScale="85" zoomScaleNormal="85" workbookViewId="0">
      <selection activeCell="E18" sqref="E18:O18"/>
    </sheetView>
  </sheetViews>
  <sheetFormatPr defaultRowHeight="14.4" x14ac:dyDescent="0.3"/>
  <cols>
    <col min="1" max="1" width="4.6640625" customWidth="1"/>
    <col min="2" max="2" width="24.88671875" customWidth="1"/>
    <col min="3" max="3" width="8.44140625" style="3" bestFit="1" customWidth="1"/>
    <col min="4" max="4" width="8.44140625" style="3" customWidth="1"/>
    <col min="5" max="5" width="4.5546875" customWidth="1"/>
    <col min="6" max="29" width="4" customWidth="1"/>
    <col min="30" max="30" width="7.5546875" style="28" customWidth="1"/>
    <col min="31" max="31" width="8.6640625" style="3" bestFit="1" customWidth="1"/>
  </cols>
  <sheetData>
    <row r="1" spans="1:32" x14ac:dyDescent="0.3">
      <c r="D1" s="29" t="s">
        <v>35</v>
      </c>
      <c r="E1" s="4">
        <v>1</v>
      </c>
      <c r="F1" s="4">
        <v>2</v>
      </c>
      <c r="G1" s="4">
        <v>1</v>
      </c>
      <c r="H1" s="4">
        <v>1</v>
      </c>
      <c r="I1" s="4">
        <v>1</v>
      </c>
      <c r="J1" s="4">
        <v>1</v>
      </c>
      <c r="K1" s="4">
        <v>1</v>
      </c>
      <c r="L1" s="4">
        <v>2</v>
      </c>
      <c r="M1" s="4">
        <v>2</v>
      </c>
      <c r="N1" s="4">
        <v>3</v>
      </c>
      <c r="O1" s="4">
        <v>3</v>
      </c>
      <c r="P1" s="4"/>
      <c r="Q1" s="4"/>
      <c r="R1" s="4"/>
      <c r="S1" s="4"/>
      <c r="T1" s="4"/>
      <c r="U1" s="4"/>
      <c r="V1" s="4"/>
      <c r="W1" s="4"/>
      <c r="X1" s="4"/>
      <c r="Y1" s="4"/>
      <c r="Z1" s="4"/>
      <c r="AA1" s="4"/>
      <c r="AB1" s="4"/>
      <c r="AC1" s="4"/>
      <c r="AF1" s="5">
        <f>SUM(E1:AC1)</f>
        <v>18</v>
      </c>
    </row>
    <row r="3" spans="1:32" x14ac:dyDescent="0.3">
      <c r="A3" s="75" t="s">
        <v>0</v>
      </c>
      <c r="B3" s="75" t="s">
        <v>1</v>
      </c>
      <c r="C3" s="75" t="s">
        <v>3</v>
      </c>
      <c r="D3" s="75" t="s">
        <v>36</v>
      </c>
      <c r="E3" s="78" t="s">
        <v>6</v>
      </c>
      <c r="F3" s="79"/>
      <c r="G3" s="79"/>
      <c r="H3" s="79"/>
      <c r="I3" s="79"/>
      <c r="J3" s="79"/>
      <c r="K3" s="79"/>
      <c r="L3" s="79"/>
      <c r="M3" s="79"/>
      <c r="N3" s="79"/>
      <c r="O3" s="79"/>
      <c r="P3" s="79"/>
      <c r="Q3" s="79"/>
      <c r="R3" s="79"/>
      <c r="S3" s="79"/>
      <c r="T3" s="79"/>
      <c r="U3" s="79"/>
      <c r="V3" s="79"/>
      <c r="W3" s="79"/>
      <c r="X3" s="79"/>
      <c r="Y3" s="79"/>
      <c r="Z3" s="79"/>
      <c r="AA3" s="79"/>
      <c r="AB3" s="79"/>
      <c r="AC3" s="80"/>
      <c r="AD3" s="81" t="s">
        <v>4</v>
      </c>
      <c r="AE3" s="81" t="s">
        <v>5</v>
      </c>
      <c r="AF3" s="75" t="s">
        <v>7</v>
      </c>
    </row>
    <row r="4" spans="1:32" x14ac:dyDescent="0.3">
      <c r="A4" s="76"/>
      <c r="B4" s="76"/>
      <c r="C4" s="76"/>
      <c r="D4" s="76"/>
      <c r="E4" s="4"/>
      <c r="F4" s="4"/>
      <c r="G4" s="4"/>
      <c r="H4" s="4"/>
      <c r="I4" s="4"/>
      <c r="J4" s="4"/>
      <c r="K4" s="4"/>
      <c r="L4" s="4"/>
      <c r="M4" s="4"/>
      <c r="N4" s="4"/>
      <c r="O4" s="4"/>
      <c r="P4" s="4"/>
      <c r="Q4" s="4"/>
      <c r="R4" s="4"/>
      <c r="S4" s="4"/>
      <c r="T4" s="4"/>
      <c r="U4" s="4"/>
      <c r="V4" s="4"/>
      <c r="W4" s="4"/>
      <c r="X4" s="4"/>
      <c r="Y4" s="4"/>
      <c r="Z4" s="4"/>
      <c r="AA4" s="4"/>
      <c r="AB4" s="4"/>
      <c r="AC4" s="4"/>
      <c r="AD4" s="82"/>
      <c r="AE4" s="82"/>
      <c r="AF4" s="76"/>
    </row>
    <row r="5" spans="1:32" x14ac:dyDescent="0.3">
      <c r="A5" s="77"/>
      <c r="B5" s="77"/>
      <c r="C5" s="77"/>
      <c r="D5" s="77"/>
      <c r="E5" s="2">
        <v>1</v>
      </c>
      <c r="F5" s="2">
        <v>2</v>
      </c>
      <c r="G5" s="2">
        <v>3</v>
      </c>
      <c r="H5" s="2">
        <v>4</v>
      </c>
      <c r="I5" s="2">
        <v>5</v>
      </c>
      <c r="J5" s="2">
        <v>6</v>
      </c>
      <c r="K5" s="2">
        <v>7</v>
      </c>
      <c r="L5" s="2">
        <v>8</v>
      </c>
      <c r="M5" s="2">
        <v>9</v>
      </c>
      <c r="N5" s="2">
        <v>10</v>
      </c>
      <c r="O5" s="2">
        <v>11</v>
      </c>
      <c r="P5" s="2">
        <v>12</v>
      </c>
      <c r="Q5" s="2">
        <v>13</v>
      </c>
      <c r="R5" s="2">
        <v>14</v>
      </c>
      <c r="S5" s="2">
        <v>15</v>
      </c>
      <c r="T5" s="2">
        <v>16</v>
      </c>
      <c r="U5" s="2">
        <v>17</v>
      </c>
      <c r="V5" s="2">
        <v>18</v>
      </c>
      <c r="W5" s="2">
        <v>19</v>
      </c>
      <c r="X5" s="2">
        <v>20</v>
      </c>
      <c r="Y5" s="2">
        <v>21</v>
      </c>
      <c r="Z5" s="2">
        <v>22</v>
      </c>
      <c r="AA5" s="2">
        <v>23</v>
      </c>
      <c r="AB5" s="2">
        <v>24</v>
      </c>
      <c r="AC5" s="2">
        <v>25</v>
      </c>
      <c r="AD5" s="83"/>
      <c r="AE5" s="83"/>
      <c r="AF5" s="77"/>
    </row>
    <row r="6" spans="1:32" x14ac:dyDescent="0.3">
      <c r="A6" s="1">
        <v>1</v>
      </c>
      <c r="B6" s="1" t="s">
        <v>69</v>
      </c>
      <c r="C6" s="71">
        <v>1</v>
      </c>
      <c r="D6" s="71" t="s">
        <v>56</v>
      </c>
      <c r="E6" s="71">
        <v>1</v>
      </c>
      <c r="F6" s="71">
        <v>0</v>
      </c>
      <c r="G6" s="71">
        <v>1</v>
      </c>
      <c r="H6" s="71">
        <v>0</v>
      </c>
      <c r="I6" s="71">
        <v>1</v>
      </c>
      <c r="J6" s="71">
        <v>1</v>
      </c>
      <c r="K6" s="71">
        <v>0</v>
      </c>
      <c r="L6" s="71">
        <v>1</v>
      </c>
      <c r="M6" s="71">
        <v>2</v>
      </c>
      <c r="N6" s="71">
        <v>2</v>
      </c>
      <c r="O6" s="71">
        <v>0</v>
      </c>
      <c r="P6" s="1"/>
      <c r="Q6" s="1"/>
      <c r="R6" s="1"/>
      <c r="S6" s="1"/>
      <c r="T6" s="1"/>
      <c r="U6" s="1"/>
      <c r="V6" s="1"/>
      <c r="W6" s="1"/>
      <c r="X6" s="1"/>
      <c r="Y6" s="1"/>
      <c r="Z6" s="1"/>
      <c r="AA6" s="1"/>
      <c r="AB6" s="1"/>
      <c r="AC6" s="1"/>
      <c r="AD6" s="71">
        <v>9</v>
      </c>
      <c r="AE6" s="71">
        <v>4</v>
      </c>
      <c r="AF6" s="6">
        <f>AD6/$AF$1*100</f>
        <v>50</v>
      </c>
    </row>
    <row r="7" spans="1:32" x14ac:dyDescent="0.3">
      <c r="A7" s="1">
        <v>2</v>
      </c>
      <c r="B7" s="1" t="s">
        <v>71</v>
      </c>
      <c r="C7" s="71">
        <v>2</v>
      </c>
      <c r="D7" s="71" t="s">
        <v>56</v>
      </c>
      <c r="E7" s="71">
        <v>1</v>
      </c>
      <c r="F7" s="71">
        <v>0</v>
      </c>
      <c r="G7" s="71">
        <v>1</v>
      </c>
      <c r="H7" s="71">
        <v>0</v>
      </c>
      <c r="I7" s="71">
        <v>1</v>
      </c>
      <c r="J7" s="71">
        <v>1</v>
      </c>
      <c r="K7" s="71">
        <v>0</v>
      </c>
      <c r="L7" s="71">
        <v>1</v>
      </c>
      <c r="M7" s="71">
        <v>2</v>
      </c>
      <c r="N7" s="71">
        <v>0</v>
      </c>
      <c r="O7" s="71">
        <v>0</v>
      </c>
      <c r="P7" s="1"/>
      <c r="Q7" s="1"/>
      <c r="R7" s="1"/>
      <c r="S7" s="1"/>
      <c r="T7" s="1"/>
      <c r="U7" s="1"/>
      <c r="V7" s="1"/>
      <c r="W7" s="1"/>
      <c r="X7" s="1"/>
      <c r="Y7" s="1"/>
      <c r="Z7" s="1"/>
      <c r="AA7" s="1"/>
      <c r="AB7" s="1"/>
      <c r="AC7" s="1"/>
      <c r="AD7" s="71">
        <v>7</v>
      </c>
      <c r="AE7" s="71">
        <v>3</v>
      </c>
      <c r="AF7" s="6">
        <f t="shared" ref="AF7:AF24" si="0">AD7/$AF$1*100</f>
        <v>38.888888888888893</v>
      </c>
    </row>
    <row r="8" spans="1:32" x14ac:dyDescent="0.3">
      <c r="A8" s="1">
        <v>3</v>
      </c>
      <c r="B8" s="1" t="s">
        <v>72</v>
      </c>
      <c r="C8" s="71">
        <v>1</v>
      </c>
      <c r="D8" s="71" t="s">
        <v>56</v>
      </c>
      <c r="E8" s="71">
        <v>1</v>
      </c>
      <c r="F8" s="71">
        <v>2</v>
      </c>
      <c r="G8" s="71">
        <v>1</v>
      </c>
      <c r="H8" s="71">
        <v>0</v>
      </c>
      <c r="I8" s="71">
        <v>0</v>
      </c>
      <c r="J8" s="71">
        <v>1</v>
      </c>
      <c r="K8" s="71">
        <v>0</v>
      </c>
      <c r="L8" s="71">
        <v>0</v>
      </c>
      <c r="M8" s="71">
        <v>1</v>
      </c>
      <c r="N8" s="71">
        <v>2</v>
      </c>
      <c r="O8" s="71">
        <v>0</v>
      </c>
      <c r="P8" s="1"/>
      <c r="Q8" s="1"/>
      <c r="R8" s="1"/>
      <c r="S8" s="1"/>
      <c r="T8" s="1"/>
      <c r="U8" s="1"/>
      <c r="V8" s="1"/>
      <c r="W8" s="1"/>
      <c r="X8" s="1"/>
      <c r="Y8" s="1"/>
      <c r="Z8" s="1"/>
      <c r="AA8" s="1"/>
      <c r="AB8" s="1"/>
      <c r="AC8" s="1"/>
      <c r="AD8" s="71">
        <v>8</v>
      </c>
      <c r="AE8" s="71">
        <v>4</v>
      </c>
      <c r="AF8" s="6">
        <f t="shared" si="0"/>
        <v>44.444444444444443</v>
      </c>
    </row>
    <row r="9" spans="1:32" x14ac:dyDescent="0.3">
      <c r="A9" s="1">
        <v>4</v>
      </c>
      <c r="B9" s="1" t="s">
        <v>73</v>
      </c>
      <c r="C9" s="71">
        <v>2</v>
      </c>
      <c r="D9" s="71" t="s">
        <v>56</v>
      </c>
      <c r="E9" s="71">
        <v>1</v>
      </c>
      <c r="F9" s="71">
        <v>0</v>
      </c>
      <c r="G9" s="71">
        <v>1</v>
      </c>
      <c r="H9" s="71">
        <v>0</v>
      </c>
      <c r="I9" s="71">
        <v>1</v>
      </c>
      <c r="J9" s="71">
        <v>1</v>
      </c>
      <c r="K9" s="71">
        <v>0</v>
      </c>
      <c r="L9" s="71">
        <v>1</v>
      </c>
      <c r="M9" s="71">
        <v>2</v>
      </c>
      <c r="N9" s="71">
        <v>0</v>
      </c>
      <c r="O9" s="71">
        <v>0</v>
      </c>
      <c r="P9" s="1"/>
      <c r="Q9" s="1"/>
      <c r="R9" s="1"/>
      <c r="S9" s="1"/>
      <c r="T9" s="1"/>
      <c r="U9" s="1"/>
      <c r="V9" s="1"/>
      <c r="W9" s="1"/>
      <c r="X9" s="1"/>
      <c r="Y9" s="1"/>
      <c r="Z9" s="1"/>
      <c r="AA9" s="1"/>
      <c r="AB9" s="1"/>
      <c r="AC9" s="1"/>
      <c r="AD9" s="71">
        <v>7</v>
      </c>
      <c r="AE9" s="71">
        <v>3</v>
      </c>
      <c r="AF9" s="6">
        <f t="shared" si="0"/>
        <v>38.888888888888893</v>
      </c>
    </row>
    <row r="10" spans="1:32" x14ac:dyDescent="0.3">
      <c r="A10" s="1">
        <v>5</v>
      </c>
      <c r="B10" s="1" t="s">
        <v>74</v>
      </c>
      <c r="C10" s="71">
        <v>1</v>
      </c>
      <c r="D10" s="71" t="s">
        <v>56</v>
      </c>
      <c r="E10" s="71">
        <v>1</v>
      </c>
      <c r="F10" s="71">
        <v>1</v>
      </c>
      <c r="G10" s="71">
        <v>1</v>
      </c>
      <c r="H10" s="71">
        <v>0</v>
      </c>
      <c r="I10" s="71">
        <v>1</v>
      </c>
      <c r="J10" s="71">
        <v>1</v>
      </c>
      <c r="K10" s="71">
        <v>0</v>
      </c>
      <c r="L10" s="71">
        <v>1</v>
      </c>
      <c r="M10" s="71">
        <v>2</v>
      </c>
      <c r="N10" s="71">
        <v>0</v>
      </c>
      <c r="O10" s="71">
        <v>0</v>
      </c>
      <c r="P10" s="71"/>
      <c r="Q10" s="1"/>
      <c r="R10" s="1"/>
      <c r="S10" s="1"/>
      <c r="T10" s="1"/>
      <c r="U10" s="1"/>
      <c r="V10" s="1"/>
      <c r="W10" s="1"/>
      <c r="X10" s="1"/>
      <c r="Y10" s="1"/>
      <c r="Z10" s="1"/>
      <c r="AA10" s="1"/>
      <c r="AB10" s="1"/>
      <c r="AC10" s="1"/>
      <c r="AD10" s="71">
        <v>8</v>
      </c>
      <c r="AE10" s="71">
        <v>4</v>
      </c>
      <c r="AF10" s="6">
        <f t="shared" si="0"/>
        <v>44.444444444444443</v>
      </c>
    </row>
    <row r="11" spans="1:32" x14ac:dyDescent="0.3">
      <c r="A11" s="1">
        <v>6</v>
      </c>
      <c r="B11" s="1" t="s">
        <v>75</v>
      </c>
      <c r="C11" s="71">
        <v>2</v>
      </c>
      <c r="D11" s="71" t="s">
        <v>56</v>
      </c>
      <c r="E11" s="71">
        <v>1</v>
      </c>
      <c r="F11" s="71">
        <v>0</v>
      </c>
      <c r="G11" s="71">
        <v>1</v>
      </c>
      <c r="H11" s="71">
        <v>0</v>
      </c>
      <c r="I11" s="71">
        <v>1</v>
      </c>
      <c r="J11" s="71">
        <v>1</v>
      </c>
      <c r="K11" s="71">
        <v>0</v>
      </c>
      <c r="L11" s="71">
        <v>0</v>
      </c>
      <c r="M11" s="71">
        <v>2</v>
      </c>
      <c r="N11" s="71">
        <v>0</v>
      </c>
      <c r="O11" s="71">
        <v>0</v>
      </c>
      <c r="P11" s="1"/>
      <c r="Q11" s="1"/>
      <c r="R11" s="1"/>
      <c r="S11" s="1"/>
      <c r="T11" s="1"/>
      <c r="U11" s="1"/>
      <c r="V11" s="1"/>
      <c r="W11" s="1"/>
      <c r="X11" s="1"/>
      <c r="Y11" s="1"/>
      <c r="Z11" s="1"/>
      <c r="AA11" s="1"/>
      <c r="AB11" s="1"/>
      <c r="AC11" s="1"/>
      <c r="AD11" s="71">
        <v>6</v>
      </c>
      <c r="AE11" s="71">
        <v>3</v>
      </c>
      <c r="AF11" s="6">
        <f t="shared" si="0"/>
        <v>33.333333333333329</v>
      </c>
    </row>
    <row r="12" spans="1:32" x14ac:dyDescent="0.3">
      <c r="A12" s="1">
        <v>7</v>
      </c>
      <c r="B12" s="1" t="s">
        <v>76</v>
      </c>
      <c r="C12" s="71">
        <v>1</v>
      </c>
      <c r="D12" s="71" t="s">
        <v>56</v>
      </c>
      <c r="E12" s="71">
        <v>1</v>
      </c>
      <c r="F12" s="71">
        <v>0</v>
      </c>
      <c r="G12" s="71">
        <v>1</v>
      </c>
      <c r="H12" s="71">
        <v>0</v>
      </c>
      <c r="I12" s="71">
        <v>0</v>
      </c>
      <c r="J12" s="71">
        <v>1</v>
      </c>
      <c r="K12" s="71">
        <v>0</v>
      </c>
      <c r="L12" s="71">
        <v>1</v>
      </c>
      <c r="M12" s="71">
        <v>1</v>
      </c>
      <c r="N12" s="71">
        <v>0</v>
      </c>
      <c r="O12" s="71">
        <v>0</v>
      </c>
      <c r="P12" s="1"/>
      <c r="Q12" s="1"/>
      <c r="R12" s="1"/>
      <c r="S12" s="1"/>
      <c r="T12" s="1"/>
      <c r="U12" s="1"/>
      <c r="V12" s="1"/>
      <c r="W12" s="1"/>
      <c r="X12" s="1"/>
      <c r="Y12" s="1"/>
      <c r="Z12" s="1"/>
      <c r="AA12" s="1"/>
      <c r="AB12" s="1"/>
      <c r="AC12" s="1"/>
      <c r="AD12" s="71">
        <v>5</v>
      </c>
      <c r="AE12" s="71">
        <v>3</v>
      </c>
      <c r="AF12" s="6">
        <f t="shared" si="0"/>
        <v>27.777777777777779</v>
      </c>
    </row>
    <row r="13" spans="1:32" x14ac:dyDescent="0.3">
      <c r="A13" s="1">
        <v>8</v>
      </c>
      <c r="B13" s="1" t="s">
        <v>77</v>
      </c>
      <c r="C13" s="71">
        <v>2</v>
      </c>
      <c r="D13" s="71" t="s">
        <v>56</v>
      </c>
      <c r="E13" s="71">
        <v>1</v>
      </c>
      <c r="F13" s="71">
        <v>1</v>
      </c>
      <c r="G13" s="71">
        <v>1</v>
      </c>
      <c r="H13" s="71">
        <v>0</v>
      </c>
      <c r="I13" s="71">
        <v>1</v>
      </c>
      <c r="J13" s="71">
        <v>1</v>
      </c>
      <c r="K13" s="71">
        <v>0</v>
      </c>
      <c r="L13" s="71">
        <v>1</v>
      </c>
      <c r="M13" s="71">
        <v>2</v>
      </c>
      <c r="N13" s="71">
        <v>0</v>
      </c>
      <c r="O13" s="71">
        <v>0</v>
      </c>
      <c r="P13" s="1"/>
      <c r="Q13" s="1"/>
      <c r="R13" s="1"/>
      <c r="S13" s="1"/>
      <c r="T13" s="1"/>
      <c r="U13" s="1"/>
      <c r="V13" s="1"/>
      <c r="W13" s="1"/>
      <c r="X13" s="1"/>
      <c r="Y13" s="1"/>
      <c r="Z13" s="1"/>
      <c r="AA13" s="1"/>
      <c r="AB13" s="1"/>
      <c r="AC13" s="1"/>
      <c r="AD13" s="71">
        <v>8</v>
      </c>
      <c r="AE13" s="71">
        <v>4</v>
      </c>
      <c r="AF13" s="6">
        <f t="shared" si="0"/>
        <v>44.444444444444443</v>
      </c>
    </row>
    <row r="14" spans="1:32" x14ac:dyDescent="0.3">
      <c r="A14" s="1">
        <v>9</v>
      </c>
      <c r="B14" s="1" t="s">
        <v>78</v>
      </c>
      <c r="C14" s="71">
        <v>1</v>
      </c>
      <c r="D14" s="71" t="s">
        <v>56</v>
      </c>
      <c r="E14" s="71">
        <v>1</v>
      </c>
      <c r="F14" s="71">
        <v>0</v>
      </c>
      <c r="G14" s="71">
        <v>1</v>
      </c>
      <c r="H14" s="71">
        <v>0</v>
      </c>
      <c r="I14" s="71">
        <v>0</v>
      </c>
      <c r="J14" s="71">
        <v>1</v>
      </c>
      <c r="K14" s="71">
        <v>0</v>
      </c>
      <c r="L14" s="71">
        <v>0</v>
      </c>
      <c r="M14" s="71">
        <v>1</v>
      </c>
      <c r="N14" s="71">
        <v>0</v>
      </c>
      <c r="O14" s="71">
        <v>0</v>
      </c>
      <c r="P14" s="1"/>
      <c r="Q14" s="1"/>
      <c r="R14" s="1"/>
      <c r="S14" s="1"/>
      <c r="T14" s="1"/>
      <c r="U14" s="1"/>
      <c r="V14" s="1"/>
      <c r="W14" s="1"/>
      <c r="X14" s="1"/>
      <c r="Y14" s="1"/>
      <c r="Z14" s="1"/>
      <c r="AA14" s="1"/>
      <c r="AB14" s="1"/>
      <c r="AC14" s="1"/>
      <c r="AD14" s="71">
        <v>4</v>
      </c>
      <c r="AE14" s="71">
        <v>2</v>
      </c>
      <c r="AF14" s="6">
        <f t="shared" si="0"/>
        <v>22.222222222222221</v>
      </c>
    </row>
    <row r="15" spans="1:32" x14ac:dyDescent="0.3">
      <c r="A15" s="1">
        <v>10</v>
      </c>
      <c r="B15" s="1" t="s">
        <v>79</v>
      </c>
      <c r="C15" s="71">
        <v>2</v>
      </c>
      <c r="D15" s="71" t="s">
        <v>56</v>
      </c>
      <c r="E15" s="71">
        <v>1</v>
      </c>
      <c r="F15" s="71">
        <v>2</v>
      </c>
      <c r="G15" s="71">
        <v>1</v>
      </c>
      <c r="H15" s="71">
        <v>0</v>
      </c>
      <c r="I15" s="71">
        <v>0</v>
      </c>
      <c r="J15" s="71">
        <v>1</v>
      </c>
      <c r="K15" s="71">
        <v>0</v>
      </c>
      <c r="L15" s="71">
        <v>1</v>
      </c>
      <c r="M15" s="71">
        <v>1</v>
      </c>
      <c r="N15" s="71">
        <v>0</v>
      </c>
      <c r="O15" s="71">
        <v>0</v>
      </c>
      <c r="P15" s="1"/>
      <c r="Q15" s="1"/>
      <c r="R15" s="1"/>
      <c r="S15" s="1"/>
      <c r="T15" s="1"/>
      <c r="U15" s="1"/>
      <c r="V15" s="1"/>
      <c r="W15" s="1"/>
      <c r="X15" s="1"/>
      <c r="Y15" s="1"/>
      <c r="Z15" s="1"/>
      <c r="AA15" s="1"/>
      <c r="AB15" s="1"/>
      <c r="AC15" s="1"/>
      <c r="AD15" s="71">
        <v>7</v>
      </c>
      <c r="AE15" s="71">
        <v>3</v>
      </c>
      <c r="AF15" s="6">
        <f t="shared" si="0"/>
        <v>38.888888888888893</v>
      </c>
    </row>
    <row r="16" spans="1:32" x14ac:dyDescent="0.3">
      <c r="A16" s="1">
        <v>11</v>
      </c>
      <c r="B16" s="1" t="s">
        <v>80</v>
      </c>
      <c r="C16" s="71">
        <v>1</v>
      </c>
      <c r="D16" s="71" t="s">
        <v>57</v>
      </c>
      <c r="E16" s="71">
        <v>0</v>
      </c>
      <c r="F16" s="71">
        <v>0</v>
      </c>
      <c r="G16" s="71">
        <v>1</v>
      </c>
      <c r="H16" s="71">
        <v>1</v>
      </c>
      <c r="I16" s="71">
        <v>1</v>
      </c>
      <c r="J16" s="71">
        <v>1</v>
      </c>
      <c r="K16" s="71">
        <v>0</v>
      </c>
      <c r="L16" s="71">
        <v>1</v>
      </c>
      <c r="M16" s="71">
        <v>0</v>
      </c>
      <c r="N16" s="71">
        <v>0</v>
      </c>
      <c r="O16" s="71">
        <v>0</v>
      </c>
      <c r="P16" s="1"/>
      <c r="Q16" s="1"/>
      <c r="R16" s="1"/>
      <c r="S16" s="1"/>
      <c r="T16" s="1"/>
      <c r="U16" s="1"/>
      <c r="V16" s="1"/>
      <c r="W16" s="1"/>
      <c r="X16" s="1"/>
      <c r="Y16" s="1"/>
      <c r="Z16" s="1"/>
      <c r="AA16" s="1"/>
      <c r="AB16" s="1"/>
      <c r="AC16" s="1"/>
      <c r="AD16" s="71">
        <v>5</v>
      </c>
      <c r="AE16" s="71">
        <v>3</v>
      </c>
      <c r="AF16" s="6">
        <f t="shared" si="0"/>
        <v>27.777777777777779</v>
      </c>
    </row>
    <row r="17" spans="1:32" x14ac:dyDescent="0.3">
      <c r="A17" s="1">
        <v>12</v>
      </c>
      <c r="B17" s="1" t="s">
        <v>81</v>
      </c>
      <c r="C17" s="71">
        <v>2</v>
      </c>
      <c r="D17" s="71" t="s">
        <v>57</v>
      </c>
      <c r="E17" s="71">
        <v>0</v>
      </c>
      <c r="F17" s="71">
        <v>0</v>
      </c>
      <c r="G17" s="71">
        <v>1</v>
      </c>
      <c r="H17" s="71">
        <v>1</v>
      </c>
      <c r="I17" s="71">
        <v>1</v>
      </c>
      <c r="J17" s="71">
        <v>1</v>
      </c>
      <c r="K17" s="71">
        <v>1</v>
      </c>
      <c r="L17" s="71">
        <v>1</v>
      </c>
      <c r="M17" s="71">
        <v>1</v>
      </c>
      <c r="N17" s="71">
        <v>0</v>
      </c>
      <c r="O17" s="71">
        <v>0</v>
      </c>
      <c r="P17" s="1"/>
      <c r="Q17" s="1"/>
      <c r="R17" s="1"/>
      <c r="S17" s="1"/>
      <c r="T17" s="1"/>
      <c r="U17" s="1"/>
      <c r="V17" s="1"/>
      <c r="W17" s="1"/>
      <c r="X17" s="1"/>
      <c r="Y17" s="1"/>
      <c r="Z17" s="1"/>
      <c r="AA17" s="1"/>
      <c r="AB17" s="1"/>
      <c r="AC17" s="1"/>
      <c r="AD17" s="71">
        <v>7</v>
      </c>
      <c r="AE17" s="71">
        <v>3</v>
      </c>
      <c r="AF17" s="6">
        <f t="shared" si="0"/>
        <v>38.888888888888893</v>
      </c>
    </row>
    <row r="18" spans="1:32" x14ac:dyDescent="0.3">
      <c r="A18" s="1">
        <v>13</v>
      </c>
      <c r="B18" s="1" t="s">
        <v>82</v>
      </c>
      <c r="C18" s="71">
        <v>1</v>
      </c>
      <c r="D18" s="71" t="s">
        <v>57</v>
      </c>
      <c r="E18" s="71">
        <v>1</v>
      </c>
      <c r="F18" s="71">
        <v>0</v>
      </c>
      <c r="G18" s="71">
        <v>1</v>
      </c>
      <c r="H18" s="71">
        <v>0</v>
      </c>
      <c r="I18" s="71">
        <v>1</v>
      </c>
      <c r="J18" s="71">
        <v>1</v>
      </c>
      <c r="K18" s="71">
        <v>0</v>
      </c>
      <c r="L18" s="71">
        <v>0</v>
      </c>
      <c r="M18" s="71">
        <v>1</v>
      </c>
      <c r="N18" s="71">
        <v>3</v>
      </c>
      <c r="O18" s="71">
        <v>0</v>
      </c>
      <c r="P18" s="1"/>
      <c r="Q18" s="1"/>
      <c r="R18" s="1"/>
      <c r="S18" s="1"/>
      <c r="T18" s="1"/>
      <c r="U18" s="1"/>
      <c r="V18" s="1"/>
      <c r="W18" s="1"/>
      <c r="X18" s="1"/>
      <c r="Y18" s="1"/>
      <c r="Z18" s="1"/>
      <c r="AA18" s="1"/>
      <c r="AB18" s="1"/>
      <c r="AC18" s="1"/>
      <c r="AD18" s="71">
        <v>8</v>
      </c>
      <c r="AE18" s="71">
        <v>4</v>
      </c>
      <c r="AF18" s="6">
        <f t="shared" si="0"/>
        <v>44.444444444444443</v>
      </c>
    </row>
    <row r="19" spans="1:32" x14ac:dyDescent="0.3">
      <c r="A19" s="1">
        <v>14</v>
      </c>
      <c r="B19" s="1" t="s">
        <v>83</v>
      </c>
      <c r="C19" s="71">
        <v>2</v>
      </c>
      <c r="D19" s="71" t="s">
        <v>57</v>
      </c>
      <c r="E19" s="71">
        <v>0</v>
      </c>
      <c r="F19" s="71">
        <v>0</v>
      </c>
      <c r="G19" s="71">
        <v>1</v>
      </c>
      <c r="H19" s="71">
        <v>1</v>
      </c>
      <c r="I19" s="71">
        <v>1</v>
      </c>
      <c r="J19" s="71">
        <v>1</v>
      </c>
      <c r="K19" s="71">
        <v>0</v>
      </c>
      <c r="L19" s="71">
        <v>1</v>
      </c>
      <c r="M19" s="71">
        <v>1</v>
      </c>
      <c r="N19" s="71">
        <v>0</v>
      </c>
      <c r="O19" s="71">
        <v>0</v>
      </c>
      <c r="P19" s="1"/>
      <c r="Q19" s="1"/>
      <c r="R19" s="1"/>
      <c r="S19" s="1"/>
      <c r="T19" s="1"/>
      <c r="U19" s="1"/>
      <c r="V19" s="1"/>
      <c r="W19" s="1"/>
      <c r="X19" s="1"/>
      <c r="Y19" s="1"/>
      <c r="Z19" s="1"/>
      <c r="AA19" s="1"/>
      <c r="AB19" s="1"/>
      <c r="AC19" s="1"/>
      <c r="AD19" s="71">
        <v>6</v>
      </c>
      <c r="AE19" s="71">
        <v>3</v>
      </c>
      <c r="AF19" s="6">
        <f t="shared" si="0"/>
        <v>33.333333333333329</v>
      </c>
    </row>
    <row r="20" spans="1:32" x14ac:dyDescent="0.3">
      <c r="A20" s="1">
        <v>15</v>
      </c>
      <c r="B20" s="1" t="s">
        <v>84</v>
      </c>
      <c r="C20" s="71">
        <v>1</v>
      </c>
      <c r="D20" s="71" t="s">
        <v>57</v>
      </c>
      <c r="E20" s="71">
        <v>0</v>
      </c>
      <c r="F20" s="71">
        <v>0</v>
      </c>
      <c r="G20" s="71">
        <v>1</v>
      </c>
      <c r="H20" s="71">
        <v>1</v>
      </c>
      <c r="I20" s="71">
        <v>1</v>
      </c>
      <c r="J20" s="71">
        <v>1</v>
      </c>
      <c r="K20" s="71">
        <v>1</v>
      </c>
      <c r="L20" s="71">
        <v>1</v>
      </c>
      <c r="M20" s="71">
        <v>1</v>
      </c>
      <c r="N20" s="71">
        <v>1</v>
      </c>
      <c r="O20" s="71">
        <v>1</v>
      </c>
      <c r="P20" s="1"/>
      <c r="Q20" s="1"/>
      <c r="R20" s="1"/>
      <c r="S20" s="1"/>
      <c r="T20" s="1"/>
      <c r="U20" s="1"/>
      <c r="V20" s="1"/>
      <c r="W20" s="1"/>
      <c r="X20" s="1"/>
      <c r="Y20" s="1"/>
      <c r="Z20" s="1"/>
      <c r="AA20" s="1"/>
      <c r="AB20" s="1"/>
      <c r="AC20" s="1"/>
      <c r="AD20" s="71">
        <v>9</v>
      </c>
      <c r="AE20" s="71">
        <v>4</v>
      </c>
      <c r="AF20" s="6">
        <f t="shared" si="0"/>
        <v>50</v>
      </c>
    </row>
    <row r="21" spans="1:32" x14ac:dyDescent="0.3">
      <c r="A21" s="1">
        <v>16</v>
      </c>
      <c r="B21" s="1" t="s">
        <v>85</v>
      </c>
      <c r="C21" s="71">
        <v>2</v>
      </c>
      <c r="D21" s="71" t="s">
        <v>57</v>
      </c>
      <c r="E21" s="71">
        <v>0</v>
      </c>
      <c r="F21" s="71">
        <v>0</v>
      </c>
      <c r="G21" s="71">
        <v>1</v>
      </c>
      <c r="H21" s="71">
        <v>1</v>
      </c>
      <c r="I21" s="71">
        <v>1</v>
      </c>
      <c r="J21" s="71">
        <v>1</v>
      </c>
      <c r="K21" s="71">
        <v>0</v>
      </c>
      <c r="L21" s="71">
        <v>1</v>
      </c>
      <c r="M21" s="71">
        <v>0</v>
      </c>
      <c r="N21" s="71">
        <v>0</v>
      </c>
      <c r="O21" s="71">
        <v>0</v>
      </c>
      <c r="P21" s="1"/>
      <c r="Q21" s="1"/>
      <c r="R21" s="1"/>
      <c r="S21" s="1"/>
      <c r="T21" s="1"/>
      <c r="U21" s="1"/>
      <c r="V21" s="1"/>
      <c r="W21" s="1"/>
      <c r="X21" s="1"/>
      <c r="Y21" s="1"/>
      <c r="Z21" s="1"/>
      <c r="AA21" s="1"/>
      <c r="AB21" s="1"/>
      <c r="AC21" s="1"/>
      <c r="AD21" s="71">
        <v>5</v>
      </c>
      <c r="AE21" s="71">
        <v>3</v>
      </c>
      <c r="AF21" s="6">
        <f t="shared" si="0"/>
        <v>27.777777777777779</v>
      </c>
    </row>
    <row r="22" spans="1:32" x14ac:dyDescent="0.3">
      <c r="A22" s="1">
        <v>17</v>
      </c>
      <c r="B22" s="1" t="s">
        <v>86</v>
      </c>
      <c r="C22" s="71">
        <v>1</v>
      </c>
      <c r="D22" s="71" t="s">
        <v>57</v>
      </c>
      <c r="E22" s="71">
        <v>0</v>
      </c>
      <c r="F22" s="71">
        <v>2</v>
      </c>
      <c r="G22" s="71">
        <v>0</v>
      </c>
      <c r="H22" s="71">
        <v>0</v>
      </c>
      <c r="I22" s="71">
        <v>1</v>
      </c>
      <c r="J22" s="71">
        <v>1</v>
      </c>
      <c r="K22" s="71">
        <v>0</v>
      </c>
      <c r="L22" s="71">
        <v>0</v>
      </c>
      <c r="M22" s="71">
        <v>1</v>
      </c>
      <c r="N22" s="71">
        <v>0</v>
      </c>
      <c r="O22" s="71">
        <v>0</v>
      </c>
      <c r="P22" s="1"/>
      <c r="Q22" s="1"/>
      <c r="R22" s="1"/>
      <c r="S22" s="1"/>
      <c r="T22" s="1"/>
      <c r="U22" s="1"/>
      <c r="V22" s="1"/>
      <c r="W22" s="1"/>
      <c r="X22" s="1"/>
      <c r="Y22" s="1"/>
      <c r="Z22" s="1"/>
      <c r="AA22" s="1"/>
      <c r="AB22" s="1"/>
      <c r="AC22" s="1"/>
      <c r="AD22" s="71">
        <v>5</v>
      </c>
      <c r="AE22" s="71">
        <v>3</v>
      </c>
      <c r="AF22" s="6">
        <f t="shared" si="0"/>
        <v>27.777777777777779</v>
      </c>
    </row>
    <row r="23" spans="1:32" x14ac:dyDescent="0.3">
      <c r="A23" s="1">
        <v>18</v>
      </c>
      <c r="B23" s="1" t="s">
        <v>87</v>
      </c>
      <c r="C23" s="71">
        <v>2</v>
      </c>
      <c r="D23" s="71" t="s">
        <v>57</v>
      </c>
      <c r="E23" s="71">
        <v>0</v>
      </c>
      <c r="F23" s="71">
        <v>2</v>
      </c>
      <c r="G23" s="71">
        <v>0</v>
      </c>
      <c r="H23" s="71">
        <v>1</v>
      </c>
      <c r="I23" s="71">
        <v>1</v>
      </c>
      <c r="J23" s="71">
        <v>1</v>
      </c>
      <c r="K23" s="71">
        <v>0</v>
      </c>
      <c r="L23" s="71">
        <v>0</v>
      </c>
      <c r="M23" s="71">
        <v>1</v>
      </c>
      <c r="N23" s="71">
        <v>0</v>
      </c>
      <c r="O23" s="71">
        <v>0</v>
      </c>
      <c r="P23" s="1"/>
      <c r="Q23" s="1"/>
      <c r="R23" s="1"/>
      <c r="S23" s="1"/>
      <c r="T23" s="1"/>
      <c r="U23" s="1"/>
      <c r="V23" s="1"/>
      <c r="W23" s="1"/>
      <c r="X23" s="1"/>
      <c r="Y23" s="1"/>
      <c r="Z23" s="1"/>
      <c r="AA23" s="1"/>
      <c r="AB23" s="1"/>
      <c r="AC23" s="1"/>
      <c r="AD23" s="71">
        <v>6</v>
      </c>
      <c r="AE23" s="71">
        <v>3</v>
      </c>
      <c r="AF23" s="6">
        <f t="shared" si="0"/>
        <v>33.333333333333329</v>
      </c>
    </row>
    <row r="24" spans="1:32" x14ac:dyDescent="0.3">
      <c r="A24" s="1">
        <v>19</v>
      </c>
      <c r="B24" s="1" t="s">
        <v>88</v>
      </c>
      <c r="C24" s="71">
        <v>1</v>
      </c>
      <c r="D24" s="71" t="s">
        <v>57</v>
      </c>
      <c r="E24" s="71">
        <v>0</v>
      </c>
      <c r="F24" s="71">
        <v>0</v>
      </c>
      <c r="G24" s="71">
        <v>1</v>
      </c>
      <c r="H24" s="71">
        <v>1</v>
      </c>
      <c r="I24" s="71">
        <v>1</v>
      </c>
      <c r="J24" s="71">
        <v>1</v>
      </c>
      <c r="K24" s="71">
        <v>0</v>
      </c>
      <c r="L24" s="71">
        <v>0</v>
      </c>
      <c r="M24" s="71">
        <v>2</v>
      </c>
      <c r="N24" s="71">
        <v>0</v>
      </c>
      <c r="O24" s="71">
        <v>0</v>
      </c>
      <c r="P24" s="1"/>
      <c r="Q24" s="1"/>
      <c r="R24" s="1"/>
      <c r="S24" s="1"/>
      <c r="T24" s="1"/>
      <c r="U24" s="1"/>
      <c r="V24" s="1"/>
      <c r="W24" s="1"/>
      <c r="X24" s="1"/>
      <c r="Y24" s="1"/>
      <c r="Z24" s="1"/>
      <c r="AA24" s="1"/>
      <c r="AB24" s="1"/>
      <c r="AC24" s="1"/>
      <c r="AD24" s="71">
        <v>6</v>
      </c>
      <c r="AE24" s="71">
        <v>3</v>
      </c>
      <c r="AF24" s="6">
        <f t="shared" si="0"/>
        <v>33.333333333333329</v>
      </c>
    </row>
    <row r="25" spans="1:32" ht="15" x14ac:dyDescent="0.25">
      <c r="A25" s="1"/>
      <c r="B25" s="1"/>
      <c r="C25" s="2"/>
      <c r="D25" s="2"/>
      <c r="E25" s="7">
        <f t="shared" ref="E25:O25" si="1">AVERAGE(E6:E24)/E1*100</f>
        <v>57.894736842105267</v>
      </c>
      <c r="F25" s="7">
        <f t="shared" si="1"/>
        <v>26.315789473684209</v>
      </c>
      <c r="G25" s="7">
        <f t="shared" si="1"/>
        <v>89.473684210526315</v>
      </c>
      <c r="H25" s="7">
        <f t="shared" si="1"/>
        <v>36.84210526315789</v>
      </c>
      <c r="I25" s="7">
        <f t="shared" si="1"/>
        <v>78.94736842105263</v>
      </c>
      <c r="J25" s="7">
        <f t="shared" si="1"/>
        <v>100</v>
      </c>
      <c r="K25" s="7">
        <f t="shared" si="1"/>
        <v>10.526315789473683</v>
      </c>
      <c r="L25" s="7">
        <f t="shared" si="1"/>
        <v>31.578947368421051</v>
      </c>
      <c r="M25" s="7">
        <f t="shared" si="1"/>
        <v>63.157894736842103</v>
      </c>
      <c r="N25" s="7">
        <f t="shared" si="1"/>
        <v>14.035087719298245</v>
      </c>
      <c r="O25" s="7">
        <f t="shared" si="1"/>
        <v>1.7543859649122806</v>
      </c>
      <c r="P25" s="7"/>
      <c r="Q25" s="7"/>
      <c r="R25" s="7"/>
      <c r="S25" s="7"/>
      <c r="T25" s="7"/>
      <c r="U25" s="7"/>
      <c r="V25" s="7"/>
      <c r="W25" s="7"/>
      <c r="X25" s="7"/>
      <c r="Y25" s="7"/>
      <c r="Z25" s="7"/>
      <c r="AA25" s="7"/>
      <c r="AB25" s="7"/>
      <c r="AC25" s="7"/>
      <c r="AD25" s="34">
        <f>AVERAGE(AD6:AD24)</f>
        <v>6.6315789473684212</v>
      </c>
      <c r="AE25" s="34">
        <f>AVERAGE(AE6:AE24)</f>
        <v>3.263157894736842</v>
      </c>
      <c r="AF25" s="34">
        <f>AVERAGE(AF6:AF24)</f>
        <v>36.842105263157904</v>
      </c>
    </row>
    <row r="26" spans="1:32" s="27" customFormat="1" ht="15" x14ac:dyDescent="0.25">
      <c r="C26" s="35"/>
      <c r="D26" s="35"/>
      <c r="AD26" s="36"/>
      <c r="AE26" s="35"/>
    </row>
    <row r="27" spans="1:32" x14ac:dyDescent="0.3">
      <c r="E27" s="14">
        <v>24</v>
      </c>
      <c r="AD27" s="88" t="s">
        <v>10</v>
      </c>
      <c r="AE27" s="89"/>
    </row>
    <row r="28" spans="1:32" x14ac:dyDescent="0.3">
      <c r="E28" s="2">
        <f t="shared" ref="E28:O28" si="2">COUNTIF(E6:E24,E1)/$E$27</f>
        <v>0.45833333333333331</v>
      </c>
      <c r="F28" s="2">
        <f t="shared" si="2"/>
        <v>0.16666666666666666</v>
      </c>
      <c r="G28" s="2">
        <f t="shared" si="2"/>
        <v>0.70833333333333337</v>
      </c>
      <c r="H28" s="2">
        <f t="shared" si="2"/>
        <v>0.29166666666666669</v>
      </c>
      <c r="I28" s="2">
        <f t="shared" si="2"/>
        <v>0.625</v>
      </c>
      <c r="J28" s="2">
        <f t="shared" si="2"/>
        <v>0.79166666666666663</v>
      </c>
      <c r="K28" s="2">
        <f t="shared" si="2"/>
        <v>8.3333333333333329E-2</v>
      </c>
      <c r="L28" s="2">
        <f t="shared" si="2"/>
        <v>0</v>
      </c>
      <c r="M28" s="2">
        <f t="shared" si="2"/>
        <v>0.29166666666666669</v>
      </c>
      <c r="N28" s="2">
        <f t="shared" si="2"/>
        <v>4.1666666666666664E-2</v>
      </c>
      <c r="O28" s="2">
        <f t="shared" si="2"/>
        <v>0</v>
      </c>
      <c r="P28" s="2"/>
      <c r="Q28" s="2"/>
      <c r="R28" s="2"/>
      <c r="S28" s="2"/>
      <c r="T28" s="2"/>
      <c r="U28" s="2"/>
      <c r="V28" s="2"/>
      <c r="W28" s="2"/>
      <c r="X28" s="2"/>
      <c r="Y28" s="2"/>
      <c r="Z28" s="2"/>
      <c r="AA28" s="2"/>
      <c r="AB28" s="2"/>
      <c r="AC28" s="2"/>
      <c r="AD28" s="88" t="s">
        <v>11</v>
      </c>
      <c r="AE28" s="89"/>
    </row>
    <row r="29" spans="1:32" x14ac:dyDescent="0.3">
      <c r="E29" s="2">
        <f t="shared" ref="E29:O29" si="3">$E$27-E28-E31-E30</f>
        <v>15.541666666666668</v>
      </c>
      <c r="F29" s="2">
        <f t="shared" si="3"/>
        <v>10.833333333333332</v>
      </c>
      <c r="G29" s="2">
        <f t="shared" si="3"/>
        <v>21.291666666666668</v>
      </c>
      <c r="H29" s="2">
        <f t="shared" si="3"/>
        <v>11.708333333333332</v>
      </c>
      <c r="I29" s="2">
        <f t="shared" si="3"/>
        <v>19.375</v>
      </c>
      <c r="J29" s="2">
        <f t="shared" si="3"/>
        <v>23.208333333333332</v>
      </c>
      <c r="K29" s="2">
        <f t="shared" si="3"/>
        <v>6.9166666666666679</v>
      </c>
      <c r="L29" s="2">
        <f t="shared" si="3"/>
        <v>17</v>
      </c>
      <c r="M29" s="2">
        <f t="shared" si="3"/>
        <v>21.708333333333332</v>
      </c>
      <c r="N29" s="2">
        <f t="shared" si="3"/>
        <v>8.9583333333333321</v>
      </c>
      <c r="O29" s="2">
        <f t="shared" si="3"/>
        <v>6</v>
      </c>
      <c r="P29" s="2"/>
      <c r="Q29" s="2"/>
      <c r="R29" s="2"/>
      <c r="S29" s="2"/>
      <c r="T29" s="2"/>
      <c r="U29" s="2"/>
      <c r="V29" s="2"/>
      <c r="W29" s="2"/>
      <c r="X29" s="2"/>
      <c r="Y29" s="2"/>
      <c r="Z29" s="2"/>
      <c r="AA29" s="2"/>
      <c r="AB29" s="2"/>
      <c r="AC29" s="37"/>
      <c r="AD29" s="88" t="s">
        <v>12</v>
      </c>
      <c r="AE29" s="89"/>
    </row>
    <row r="30" spans="1:32" x14ac:dyDescent="0.3">
      <c r="E30" s="2">
        <f t="shared" ref="E30:O30" si="4">COUNTIF(E6:E24,"=N  ")</f>
        <v>0</v>
      </c>
      <c r="F30" s="2">
        <f t="shared" si="4"/>
        <v>0</v>
      </c>
      <c r="G30" s="2">
        <f t="shared" si="4"/>
        <v>0</v>
      </c>
      <c r="H30" s="2">
        <f t="shared" si="4"/>
        <v>0</v>
      </c>
      <c r="I30" s="2">
        <f t="shared" si="4"/>
        <v>0</v>
      </c>
      <c r="J30" s="2">
        <f t="shared" si="4"/>
        <v>0</v>
      </c>
      <c r="K30" s="2">
        <f t="shared" si="4"/>
        <v>0</v>
      </c>
      <c r="L30" s="2">
        <f t="shared" si="4"/>
        <v>0</v>
      </c>
      <c r="M30" s="2">
        <f t="shared" si="4"/>
        <v>0</v>
      </c>
      <c r="N30" s="2">
        <f t="shared" si="4"/>
        <v>0</v>
      </c>
      <c r="O30" s="2">
        <f t="shared" si="4"/>
        <v>0</v>
      </c>
      <c r="P30" s="2"/>
      <c r="Q30" s="2"/>
      <c r="R30" s="2"/>
      <c r="S30" s="2"/>
      <c r="T30" s="2"/>
      <c r="U30" s="2"/>
      <c r="V30" s="2"/>
      <c r="W30" s="2"/>
      <c r="X30" s="2"/>
      <c r="Y30" s="2"/>
      <c r="Z30" s="2"/>
      <c r="AA30" s="2"/>
      <c r="AB30" s="2"/>
      <c r="AC30" s="37"/>
      <c r="AD30" s="88" t="s">
        <v>9</v>
      </c>
      <c r="AE30" s="89"/>
    </row>
    <row r="31" spans="1:32" x14ac:dyDescent="0.3">
      <c r="E31" s="2">
        <f t="shared" ref="E31:O31" si="5">COUNTIF(E6:E24,"=0")</f>
        <v>8</v>
      </c>
      <c r="F31" s="2">
        <f t="shared" si="5"/>
        <v>13</v>
      </c>
      <c r="G31" s="2">
        <f t="shared" si="5"/>
        <v>2</v>
      </c>
      <c r="H31" s="2">
        <f t="shared" si="5"/>
        <v>12</v>
      </c>
      <c r="I31" s="2">
        <f t="shared" si="5"/>
        <v>4</v>
      </c>
      <c r="J31" s="2">
        <f t="shared" si="5"/>
        <v>0</v>
      </c>
      <c r="K31" s="2">
        <f t="shared" si="5"/>
        <v>17</v>
      </c>
      <c r="L31" s="2">
        <f t="shared" si="5"/>
        <v>7</v>
      </c>
      <c r="M31" s="2">
        <f t="shared" si="5"/>
        <v>2</v>
      </c>
      <c r="N31" s="2">
        <f t="shared" si="5"/>
        <v>15</v>
      </c>
      <c r="O31" s="2">
        <f t="shared" si="5"/>
        <v>18</v>
      </c>
      <c r="P31" s="2"/>
      <c r="Q31" s="2"/>
      <c r="R31" s="2"/>
      <c r="S31" s="2"/>
      <c r="T31" s="2"/>
      <c r="U31" s="2"/>
      <c r="V31" s="2"/>
      <c r="W31" s="2"/>
      <c r="X31" s="2"/>
      <c r="Y31" s="2"/>
      <c r="Z31" s="2"/>
      <c r="AA31" s="2"/>
      <c r="AB31" s="2"/>
      <c r="AC31" s="37"/>
      <c r="AD31" s="88" t="s">
        <v>8</v>
      </c>
      <c r="AE31" s="89"/>
    </row>
    <row r="34" spans="3:32" x14ac:dyDescent="0.3">
      <c r="C34"/>
      <c r="D34"/>
      <c r="AC34" s="30"/>
      <c r="AD34" s="30" t="s">
        <v>13</v>
      </c>
      <c r="AE34" s="14">
        <f>COUNTIF(AE6:AE24,"=2")</f>
        <v>1</v>
      </c>
      <c r="AF34" s="15">
        <f>AE34/$E$27*100</f>
        <v>4.1666666666666661</v>
      </c>
    </row>
    <row r="35" spans="3:32" x14ac:dyDescent="0.3">
      <c r="C35"/>
      <c r="D35"/>
      <c r="AC35" s="31"/>
      <c r="AD35" s="31" t="s">
        <v>14</v>
      </c>
      <c r="AE35" s="8">
        <f>COUNTIF(AE6:AE24,"=3")</f>
        <v>12</v>
      </c>
      <c r="AF35" s="13">
        <f>AE35/$E$27*100</f>
        <v>50</v>
      </c>
    </row>
    <row r="36" spans="3:32" x14ac:dyDescent="0.3">
      <c r="C36"/>
      <c r="D36"/>
      <c r="AC36" s="32"/>
      <c r="AD36" s="32" t="s">
        <v>15</v>
      </c>
      <c r="AE36" s="11">
        <f>COUNTIF(AE6:AE24,"=4")</f>
        <v>6</v>
      </c>
      <c r="AF36" s="12">
        <f>AE36/$E$27*100</f>
        <v>25</v>
      </c>
    </row>
    <row r="37" spans="3:32" x14ac:dyDescent="0.3">
      <c r="C37"/>
      <c r="D37"/>
      <c r="AC37" s="33"/>
      <c r="AD37" s="33" t="s">
        <v>16</v>
      </c>
      <c r="AE37" s="9">
        <f>COUNTIF(AE6:AE24,"=5")</f>
        <v>0</v>
      </c>
      <c r="AF37" s="10">
        <f>AE37/$E$27*100</f>
        <v>0</v>
      </c>
    </row>
    <row r="39" spans="3:32" x14ac:dyDescent="0.3">
      <c r="C39"/>
      <c r="D39"/>
      <c r="E39" s="84" t="s">
        <v>52</v>
      </c>
      <c r="F39" s="85"/>
      <c r="G39" s="85"/>
      <c r="H39" s="85"/>
      <c r="I39" s="86"/>
      <c r="J39" s="62" t="s">
        <v>51</v>
      </c>
      <c r="K39" s="62" t="s">
        <v>50</v>
      </c>
      <c r="AB39" s="87" t="s">
        <v>53</v>
      </c>
      <c r="AC39" s="87"/>
      <c r="AD39" s="87"/>
      <c r="AE39" s="87"/>
      <c r="AF39" s="63">
        <f>COUNTIF(AF6:AF24,100)</f>
        <v>0</v>
      </c>
    </row>
    <row r="40" spans="3:32" x14ac:dyDescent="0.3">
      <c r="C40"/>
      <c r="D40"/>
      <c r="E40" s="90" t="s">
        <v>45</v>
      </c>
      <c r="F40" s="90"/>
      <c r="G40" s="90"/>
      <c r="H40" s="90"/>
      <c r="I40" s="90"/>
      <c r="J40" s="7">
        <f>COUNTIF(AF6:AF24,"&gt;=85")</f>
        <v>0</v>
      </c>
      <c r="K40" s="7">
        <f>J40/E27*100</f>
        <v>0</v>
      </c>
      <c r="AB40" s="78" t="s">
        <v>17</v>
      </c>
      <c r="AC40" s="79"/>
      <c r="AD40" s="79"/>
      <c r="AE40" s="80"/>
      <c r="AF40" s="7">
        <f>SUM(AE35:AE37)/$E$27*100</f>
        <v>75</v>
      </c>
    </row>
    <row r="41" spans="3:32" x14ac:dyDescent="0.3">
      <c r="C41"/>
      <c r="D41"/>
      <c r="E41" s="90" t="s">
        <v>46</v>
      </c>
      <c r="F41" s="90"/>
      <c r="G41" s="90"/>
      <c r="H41" s="90"/>
      <c r="I41" s="90"/>
      <c r="J41" s="7">
        <f>COUNTIF(AF6:AF24,"&gt;=75")-J40</f>
        <v>0</v>
      </c>
      <c r="K41" s="7">
        <f>J41/E27*100</f>
        <v>0</v>
      </c>
      <c r="AB41" s="78" t="s">
        <v>31</v>
      </c>
      <c r="AC41" s="79"/>
      <c r="AD41" s="79"/>
      <c r="AE41" s="80"/>
      <c r="AF41" s="7">
        <f>SUM(AE36:AE37)/$E$27*100</f>
        <v>25</v>
      </c>
    </row>
    <row r="42" spans="3:32" x14ac:dyDescent="0.3">
      <c r="C42"/>
      <c r="D42"/>
      <c r="E42" s="90" t="s">
        <v>47</v>
      </c>
      <c r="F42" s="90"/>
      <c r="G42" s="90"/>
      <c r="H42" s="90"/>
      <c r="I42" s="90"/>
      <c r="J42" s="7">
        <f>COUNTIF(AF6:AF24,"&gt;=65")-J41-J40</f>
        <v>0</v>
      </c>
      <c r="K42" s="7">
        <f>J42/E27*100</f>
        <v>0</v>
      </c>
      <c r="AB42" s="87" t="s">
        <v>28</v>
      </c>
      <c r="AC42" s="87"/>
      <c r="AD42" s="87"/>
      <c r="AE42" s="87"/>
      <c r="AF42" s="7">
        <f>AVERAGE(AD6:AD24)</f>
        <v>6.6315789473684212</v>
      </c>
    </row>
    <row r="43" spans="3:32" x14ac:dyDescent="0.3">
      <c r="C43"/>
      <c r="D43"/>
      <c r="E43" s="90" t="s">
        <v>48</v>
      </c>
      <c r="F43" s="90"/>
      <c r="G43" s="90"/>
      <c r="H43" s="90"/>
      <c r="I43" s="90"/>
      <c r="J43" s="7">
        <f>COUNTIF(AF6:AF24,"&gt;=50")-J42-J41-J40</f>
        <v>2</v>
      </c>
      <c r="K43" s="7">
        <f>J43/E27*100</f>
        <v>8.3333333333333321</v>
      </c>
      <c r="AB43" s="87" t="s">
        <v>18</v>
      </c>
      <c r="AC43" s="87"/>
      <c r="AD43" s="87"/>
      <c r="AE43" s="87"/>
      <c r="AF43" s="7">
        <f>AVERAGE(AE6:AE24)</f>
        <v>3.263157894736842</v>
      </c>
    </row>
    <row r="44" spans="3:32" x14ac:dyDescent="0.3">
      <c r="E44" s="90" t="s">
        <v>49</v>
      </c>
      <c r="F44" s="90"/>
      <c r="G44" s="90"/>
      <c r="H44" s="90"/>
      <c r="I44" s="90"/>
      <c r="J44" s="7">
        <f>COUNTIF(AF6:AF24,"&lt;50")</f>
        <v>17</v>
      </c>
      <c r="K44" s="7">
        <f>J44/E27*100</f>
        <v>70.833333333333343</v>
      </c>
      <c r="AB44" s="87" t="s">
        <v>44</v>
      </c>
      <c r="AC44" s="87"/>
      <c r="AD44" s="87"/>
      <c r="AE44" s="87"/>
      <c r="AF44" s="7">
        <f>AVERAGE(AF6:AF24)</f>
        <v>36.842105263157904</v>
      </c>
    </row>
  </sheetData>
  <autoFilter ref="E3:AF2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25">
    <mergeCell ref="E44:I44"/>
    <mergeCell ref="E42:I42"/>
    <mergeCell ref="E43:I43"/>
    <mergeCell ref="E41:I41"/>
    <mergeCell ref="E40:I40"/>
    <mergeCell ref="AB42:AE42"/>
    <mergeCell ref="AB43:AE43"/>
    <mergeCell ref="AB44:AE44"/>
    <mergeCell ref="AD27:AE27"/>
    <mergeCell ref="AD28:AE28"/>
    <mergeCell ref="AD29:AE29"/>
    <mergeCell ref="AD30:AE30"/>
    <mergeCell ref="AD31:AE31"/>
    <mergeCell ref="AB39:AE39"/>
    <mergeCell ref="AE3:AE5"/>
    <mergeCell ref="AF3:AF5"/>
    <mergeCell ref="C3:C5"/>
    <mergeCell ref="AB40:AE40"/>
    <mergeCell ref="AB41:AE41"/>
    <mergeCell ref="E39:I39"/>
    <mergeCell ref="B3:B5"/>
    <mergeCell ref="A3:A5"/>
    <mergeCell ref="D3:D5"/>
    <mergeCell ref="E3:AC3"/>
    <mergeCell ref="AD3:AD5"/>
  </mergeCells>
  <conditionalFormatting sqref="E25:AC25">
    <cfRule type="cellIs" dxfId="26" priority="5" operator="lessThan">
      <formula>50</formula>
    </cfRule>
  </conditionalFormatting>
  <conditionalFormatting sqref="AE6:AE24">
    <cfRule type="cellIs" dxfId="25" priority="1" operator="equal">
      <formula>3</formula>
    </cfRule>
    <cfRule type="cellIs" dxfId="24" priority="2" operator="equal">
      <formula>4</formula>
    </cfRule>
    <cfRule type="cellIs" dxfId="23" priority="3" operator="equal">
      <formula>2</formula>
    </cfRule>
    <cfRule type="cellIs" dxfId="22" priority="4" operator="equal">
      <formula>5</formula>
    </cfRule>
  </conditionalFormatting>
  <pageMargins left="0.70866141732283472" right="0.70866141732283472" top="0.74803149606299213" bottom="0.74803149606299213" header="0.31496062992125984" footer="0.31496062992125984"/>
  <pageSetup paperSize="9" fitToHeight="5" orientation="landscape" r:id="rId1"/>
  <ignoredErrors>
    <ignoredError sqref="E25:O25 E28:O28 E30:O31 E29:O2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3"/>
  <sheetViews>
    <sheetView zoomScale="85" zoomScaleNormal="85" workbookViewId="0">
      <selection activeCell="D19" sqref="C19:D19"/>
    </sheetView>
  </sheetViews>
  <sheetFormatPr defaultColWidth="9.109375" defaultRowHeight="13.2" x14ac:dyDescent="0.25"/>
  <cols>
    <col min="1" max="1" width="9.109375" style="41"/>
    <col min="2" max="2" width="86.44140625" style="41" customWidth="1"/>
    <col min="3" max="6" width="9.88671875" style="41" customWidth="1"/>
    <col min="7" max="16384" width="9.109375" style="41"/>
  </cols>
  <sheetData>
    <row r="1" spans="1:9" s="38" customFormat="1" x14ac:dyDescent="0.25">
      <c r="A1" s="45"/>
      <c r="B1" s="45"/>
      <c r="C1" s="45"/>
      <c r="G1" s="46"/>
      <c r="H1" s="91"/>
      <c r="I1" s="91"/>
    </row>
    <row r="2" spans="1:9" s="48" customFormat="1" ht="73.2" x14ac:dyDescent="0.25">
      <c r="A2" s="39" t="s">
        <v>33</v>
      </c>
      <c r="B2" s="40" t="s">
        <v>41</v>
      </c>
      <c r="C2" s="42" t="s">
        <v>40</v>
      </c>
      <c r="D2" s="49" t="s">
        <v>37</v>
      </c>
      <c r="E2" s="47" t="s">
        <v>38</v>
      </c>
      <c r="F2" s="47" t="s">
        <v>39</v>
      </c>
      <c r="G2" s="26" t="s">
        <v>43</v>
      </c>
      <c r="H2" s="40" t="s">
        <v>89</v>
      </c>
      <c r="I2" s="26" t="s">
        <v>34</v>
      </c>
    </row>
    <row r="3" spans="1:9" ht="14.4" x14ac:dyDescent="0.3">
      <c r="A3" s="40">
        <v>1</v>
      </c>
      <c r="B3" s="72" t="s">
        <v>58</v>
      </c>
      <c r="C3" s="73">
        <v>1</v>
      </c>
      <c r="D3" s="71">
        <v>67.84</v>
      </c>
      <c r="E3" s="71">
        <v>86.43</v>
      </c>
      <c r="F3" s="71">
        <v>82.34</v>
      </c>
      <c r="G3" s="43">
        <v>0.34300000000000003</v>
      </c>
      <c r="H3" s="50">
        <f>'9Б'!T2</f>
        <v>19</v>
      </c>
      <c r="I3" s="44">
        <v>0.66600000000000004</v>
      </c>
    </row>
    <row r="4" spans="1:9" ht="14.4" x14ac:dyDescent="0.3">
      <c r="A4" s="40">
        <v>2</v>
      </c>
      <c r="B4" s="72" t="s">
        <v>59</v>
      </c>
      <c r="C4" s="73">
        <v>2</v>
      </c>
      <c r="D4" s="71">
        <v>43.23</v>
      </c>
      <c r="E4" s="71">
        <v>57.02</v>
      </c>
      <c r="F4" s="71">
        <v>53.64</v>
      </c>
      <c r="G4" s="43">
        <v>0.16700000000000001</v>
      </c>
      <c r="H4" s="50">
        <f>'9Б'!U2</f>
        <v>5</v>
      </c>
      <c r="I4" s="44">
        <v>0.83299999999999996</v>
      </c>
    </row>
    <row r="5" spans="1:9" ht="14.4" x14ac:dyDescent="0.3">
      <c r="A5" s="40">
        <v>3</v>
      </c>
      <c r="B5" s="72" t="s">
        <v>60</v>
      </c>
      <c r="C5" s="73">
        <v>1</v>
      </c>
      <c r="D5" s="71">
        <v>91.67</v>
      </c>
      <c r="E5" s="71">
        <v>79.39</v>
      </c>
      <c r="F5" s="71">
        <v>73.400000000000006</v>
      </c>
      <c r="G5" s="43">
        <v>9.4100000000000003E-2</v>
      </c>
      <c r="H5" s="50">
        <f>'9Б'!V2</f>
        <v>19</v>
      </c>
      <c r="I5" s="44">
        <f>'1'!G28</f>
        <v>0.70833333333333337</v>
      </c>
    </row>
    <row r="6" spans="1:9" ht="14.4" x14ac:dyDescent="0.3">
      <c r="A6" s="40">
        <v>4</v>
      </c>
      <c r="B6" s="72" t="s">
        <v>61</v>
      </c>
      <c r="C6" s="73">
        <v>1</v>
      </c>
      <c r="D6" s="71">
        <v>41.67</v>
      </c>
      <c r="E6" s="71">
        <v>65.84</v>
      </c>
      <c r="F6" s="71">
        <v>58.86</v>
      </c>
      <c r="G6" s="43">
        <v>0.42099999999999999</v>
      </c>
      <c r="H6" s="50">
        <f>'9Б'!W2</f>
        <v>0</v>
      </c>
      <c r="I6" s="44">
        <v>0.58899999999999997</v>
      </c>
    </row>
    <row r="7" spans="1:9" ht="14.4" x14ac:dyDescent="0.3">
      <c r="A7" s="40">
        <v>5</v>
      </c>
      <c r="B7" s="72" t="s">
        <v>62</v>
      </c>
      <c r="C7" s="73">
        <v>1</v>
      </c>
      <c r="D7" s="71">
        <v>79.17</v>
      </c>
      <c r="E7" s="71">
        <v>70.52</v>
      </c>
      <c r="F7" s="71">
        <v>60.91</v>
      </c>
      <c r="G7" s="43">
        <f t="shared" ref="G7:G13" si="0">1-I7</f>
        <v>0.375</v>
      </c>
      <c r="H7" s="60">
        <f>'9Б'!X2</f>
        <v>10</v>
      </c>
      <c r="I7" s="61">
        <f>'1'!I28</f>
        <v>0.625</v>
      </c>
    </row>
    <row r="8" spans="1:9" ht="14.4" x14ac:dyDescent="0.3">
      <c r="A8" s="40">
        <v>6</v>
      </c>
      <c r="B8" s="72" t="s">
        <v>63</v>
      </c>
      <c r="C8" s="73">
        <v>1</v>
      </c>
      <c r="D8" s="71">
        <v>100</v>
      </c>
      <c r="E8" s="71">
        <v>71.38</v>
      </c>
      <c r="F8" s="71">
        <v>61.92</v>
      </c>
      <c r="G8" s="43">
        <f t="shared" si="0"/>
        <v>0.20833333333333337</v>
      </c>
      <c r="H8" s="60">
        <f>'9Б'!Y2</f>
        <v>19</v>
      </c>
      <c r="I8" s="61">
        <f>'1'!J28</f>
        <v>0.79166666666666663</v>
      </c>
    </row>
    <row r="9" spans="1:9" ht="14.4" x14ac:dyDescent="0.3">
      <c r="A9" s="40">
        <v>7</v>
      </c>
      <c r="B9" s="72" t="s">
        <v>64</v>
      </c>
      <c r="C9" s="73">
        <v>1</v>
      </c>
      <c r="D9" s="71">
        <v>56.34</v>
      </c>
      <c r="E9" s="71">
        <v>62.7</v>
      </c>
      <c r="F9" s="71">
        <v>56.78</v>
      </c>
      <c r="G9" s="43">
        <f t="shared" si="0"/>
        <v>0.91666666666666663</v>
      </c>
      <c r="H9" s="60">
        <f>'9Б'!Z2</f>
        <v>0</v>
      </c>
      <c r="I9" s="61">
        <f>'1'!K28</f>
        <v>8.3333333333333329E-2</v>
      </c>
    </row>
    <row r="10" spans="1:9" ht="14.4" x14ac:dyDescent="0.3">
      <c r="A10" s="40">
        <v>8</v>
      </c>
      <c r="B10" s="72" t="s">
        <v>65</v>
      </c>
      <c r="C10" s="73">
        <v>2</v>
      </c>
      <c r="D10" s="71">
        <v>33.33</v>
      </c>
      <c r="E10" s="71">
        <v>41.46</v>
      </c>
      <c r="F10" s="71">
        <v>37.75</v>
      </c>
      <c r="G10" s="43">
        <f t="shared" si="0"/>
        <v>1</v>
      </c>
      <c r="H10" s="60">
        <f>'9Б'!AA2</f>
        <v>0</v>
      </c>
      <c r="I10" s="61">
        <f>'1'!L28</f>
        <v>0</v>
      </c>
    </row>
    <row r="11" spans="1:9" ht="14.4" x14ac:dyDescent="0.3">
      <c r="A11" s="40">
        <v>9</v>
      </c>
      <c r="B11" s="72" t="s">
        <v>66</v>
      </c>
      <c r="C11" s="73">
        <v>2</v>
      </c>
      <c r="D11" s="71">
        <v>58.33</v>
      </c>
      <c r="E11" s="71">
        <v>45.01</v>
      </c>
      <c r="F11" s="71">
        <v>37.11</v>
      </c>
      <c r="G11" s="43">
        <f t="shared" si="0"/>
        <v>0.70833333333333326</v>
      </c>
      <c r="H11" s="60">
        <f>'9Б'!AB2</f>
        <v>9</v>
      </c>
      <c r="I11" s="61">
        <f>'1'!M28</f>
        <v>0.29166666666666669</v>
      </c>
    </row>
    <row r="12" spans="1:9" ht="14.4" x14ac:dyDescent="0.3">
      <c r="A12" s="40">
        <v>10</v>
      </c>
      <c r="B12" s="72" t="s">
        <v>67</v>
      </c>
      <c r="C12" s="73">
        <v>3</v>
      </c>
      <c r="D12" s="71">
        <v>98.2</v>
      </c>
      <c r="E12" s="71">
        <v>13.23</v>
      </c>
      <c r="F12" s="71">
        <v>11</v>
      </c>
      <c r="G12" s="43">
        <v>0.34399999999999997</v>
      </c>
      <c r="H12" s="60">
        <v>17</v>
      </c>
      <c r="I12" s="61">
        <v>0.65900000000000003</v>
      </c>
    </row>
    <row r="13" spans="1:9" ht="14.4" x14ac:dyDescent="0.3">
      <c r="A13" s="40">
        <v>11</v>
      </c>
      <c r="B13" s="72" t="s">
        <v>68</v>
      </c>
      <c r="C13" s="73">
        <v>3</v>
      </c>
      <c r="D13" s="71">
        <v>4.17</v>
      </c>
      <c r="E13" s="71">
        <v>6.52</v>
      </c>
      <c r="F13" s="71">
        <v>5.39</v>
      </c>
      <c r="G13" s="43">
        <v>0</v>
      </c>
      <c r="H13" s="60">
        <v>19</v>
      </c>
      <c r="I13" s="61">
        <v>1</v>
      </c>
    </row>
  </sheetData>
  <mergeCells count="1">
    <mergeCell ref="H1:I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zoomScale="70" zoomScaleNormal="70" workbookViewId="0">
      <selection activeCell="T27" sqref="T27"/>
    </sheetView>
  </sheetViews>
  <sheetFormatPr defaultRowHeight="14.4" x14ac:dyDescent="0.3"/>
  <cols>
    <col min="1" max="1" width="4" bestFit="1" customWidth="1"/>
    <col min="2" max="2" width="11.109375" customWidth="1"/>
    <col min="3" max="3" width="8.44140625" style="3" bestFit="1" customWidth="1"/>
    <col min="4" max="4" width="8.44140625" style="3" customWidth="1"/>
    <col min="5" max="15" width="6.6640625" customWidth="1"/>
    <col min="16" max="16" width="7.5546875" style="28" customWidth="1"/>
    <col min="17" max="17" width="8.6640625" style="3" bestFit="1" customWidth="1"/>
    <col min="20" max="30" width="7.33203125" customWidth="1"/>
  </cols>
  <sheetData>
    <row r="1" spans="1:32" x14ac:dyDescent="0.3">
      <c r="D1" s="29" t="s">
        <v>35</v>
      </c>
      <c r="E1" s="4">
        <f>'1'!E1</f>
        <v>1</v>
      </c>
      <c r="F1" s="4">
        <f>'1'!F1</f>
        <v>2</v>
      </c>
      <c r="G1" s="4">
        <f>'1'!G1</f>
        <v>1</v>
      </c>
      <c r="H1" s="4">
        <f>'1'!H1</f>
        <v>1</v>
      </c>
      <c r="I1" s="4">
        <f>'1'!I1</f>
        <v>1</v>
      </c>
      <c r="J1" s="4">
        <f>'1'!J1</f>
        <v>1</v>
      </c>
      <c r="K1" s="4">
        <f>'1'!K1</f>
        <v>1</v>
      </c>
      <c r="L1" s="4">
        <f>'1'!L1</f>
        <v>2</v>
      </c>
      <c r="M1" s="4">
        <f>'1'!M1</f>
        <v>2</v>
      </c>
      <c r="N1" s="4">
        <f>'1'!N1</f>
        <v>3</v>
      </c>
      <c r="O1" s="4">
        <f>'1'!O1</f>
        <v>3</v>
      </c>
      <c r="R1" s="5">
        <f>SUM(E1:O1)</f>
        <v>18</v>
      </c>
      <c r="T1" s="70">
        <v>12</v>
      </c>
      <c r="AE1" s="92" t="s">
        <v>10</v>
      </c>
      <c r="AF1" s="93"/>
    </row>
    <row r="2" spans="1:32" x14ac:dyDescent="0.3">
      <c r="T2" s="2">
        <f t="shared" ref="T2:AD2" si="0">COUNTIF(E6:E24,E1)</f>
        <v>19</v>
      </c>
      <c r="U2" s="2">
        <f t="shared" si="0"/>
        <v>5</v>
      </c>
      <c r="V2" s="2">
        <f t="shared" si="0"/>
        <v>19</v>
      </c>
      <c r="W2" s="2">
        <f t="shared" si="0"/>
        <v>0</v>
      </c>
      <c r="X2" s="2">
        <f t="shared" si="0"/>
        <v>10</v>
      </c>
      <c r="Y2" s="2">
        <f t="shared" si="0"/>
        <v>19</v>
      </c>
      <c r="Z2" s="2">
        <f t="shared" si="0"/>
        <v>0</v>
      </c>
      <c r="AA2" s="2">
        <f t="shared" si="0"/>
        <v>0</v>
      </c>
      <c r="AB2" s="2">
        <f t="shared" si="0"/>
        <v>9</v>
      </c>
      <c r="AC2" s="2">
        <f t="shared" si="0"/>
        <v>1</v>
      </c>
      <c r="AD2" s="2">
        <f t="shared" si="0"/>
        <v>0</v>
      </c>
      <c r="AE2" s="92" t="s">
        <v>11</v>
      </c>
      <c r="AF2" s="93"/>
    </row>
    <row r="3" spans="1:32" x14ac:dyDescent="0.3">
      <c r="A3" s="75" t="s">
        <v>0</v>
      </c>
      <c r="B3" s="75" t="s">
        <v>1</v>
      </c>
      <c r="C3" s="75" t="s">
        <v>3</v>
      </c>
      <c r="D3" s="75" t="s">
        <v>36</v>
      </c>
      <c r="E3" s="78" t="s">
        <v>6</v>
      </c>
      <c r="F3" s="79"/>
      <c r="G3" s="79"/>
      <c r="H3" s="79"/>
      <c r="I3" s="79"/>
      <c r="J3" s="79"/>
      <c r="K3" s="79"/>
      <c r="L3" s="79"/>
      <c r="M3" s="79"/>
      <c r="N3" s="79"/>
      <c r="O3" s="79"/>
      <c r="P3" s="81" t="s">
        <v>4</v>
      </c>
      <c r="Q3" s="81" t="s">
        <v>5</v>
      </c>
      <c r="R3" s="75" t="s">
        <v>7</v>
      </c>
      <c r="T3" s="2">
        <v>-4</v>
      </c>
      <c r="U3" s="2">
        <v>-5</v>
      </c>
      <c r="V3" s="2">
        <f t="shared" ref="V3:AD3" si="1">$T$1-V2-V5-V4</f>
        <v>-7</v>
      </c>
      <c r="W3" s="2">
        <v>-2</v>
      </c>
      <c r="X3" s="2">
        <f t="shared" si="1"/>
        <v>-7</v>
      </c>
      <c r="Y3" s="2">
        <v>-3</v>
      </c>
      <c r="Z3" s="2">
        <f t="shared" si="1"/>
        <v>-7</v>
      </c>
      <c r="AA3" s="2">
        <v>-3</v>
      </c>
      <c r="AB3" s="2">
        <f t="shared" si="1"/>
        <v>3</v>
      </c>
      <c r="AC3" s="2">
        <f t="shared" si="1"/>
        <v>-5</v>
      </c>
      <c r="AD3" s="2">
        <f t="shared" si="1"/>
        <v>-7</v>
      </c>
      <c r="AE3" s="92" t="s">
        <v>12</v>
      </c>
      <c r="AF3" s="93"/>
    </row>
    <row r="4" spans="1:32" x14ac:dyDescent="0.3">
      <c r="A4" s="76"/>
      <c r="B4" s="76"/>
      <c r="C4" s="76"/>
      <c r="D4" s="76"/>
      <c r="E4" s="4"/>
      <c r="F4" s="4"/>
      <c r="G4" s="4"/>
      <c r="H4" s="4"/>
      <c r="I4" s="4"/>
      <c r="J4" s="4"/>
      <c r="K4" s="4"/>
      <c r="L4" s="4"/>
      <c r="M4" s="4"/>
      <c r="N4" s="4"/>
      <c r="O4" s="4"/>
      <c r="P4" s="82"/>
      <c r="Q4" s="82"/>
      <c r="R4" s="76"/>
      <c r="T4" s="2">
        <f t="shared" ref="T4:AD4" si="2">COUNTIF(E6:E24,"=N  ")</f>
        <v>0</v>
      </c>
      <c r="U4" s="2">
        <f t="shared" si="2"/>
        <v>0</v>
      </c>
      <c r="V4" s="2">
        <f t="shared" si="2"/>
        <v>0</v>
      </c>
      <c r="W4" s="2">
        <f t="shared" si="2"/>
        <v>0</v>
      </c>
      <c r="X4" s="2">
        <f t="shared" si="2"/>
        <v>0</v>
      </c>
      <c r="Y4" s="2">
        <f t="shared" si="2"/>
        <v>0</v>
      </c>
      <c r="Z4" s="2">
        <f t="shared" si="2"/>
        <v>0</v>
      </c>
      <c r="AA4" s="2">
        <f t="shared" si="2"/>
        <v>0</v>
      </c>
      <c r="AB4" s="2">
        <f t="shared" si="2"/>
        <v>0</v>
      </c>
      <c r="AC4" s="2">
        <f t="shared" si="2"/>
        <v>0</v>
      </c>
      <c r="AD4" s="2">
        <f t="shared" si="2"/>
        <v>0</v>
      </c>
      <c r="AE4" s="92" t="s">
        <v>9</v>
      </c>
      <c r="AF4" s="93"/>
    </row>
    <row r="5" spans="1:32" x14ac:dyDescent="0.3">
      <c r="A5" s="77"/>
      <c r="B5" s="77"/>
      <c r="C5" s="77"/>
      <c r="D5" s="77"/>
      <c r="E5" s="2">
        <v>1</v>
      </c>
      <c r="F5" s="2">
        <v>2</v>
      </c>
      <c r="G5" s="2">
        <v>3</v>
      </c>
      <c r="H5" s="2">
        <v>4</v>
      </c>
      <c r="I5" s="2">
        <v>5</v>
      </c>
      <c r="J5" s="2">
        <v>6</v>
      </c>
      <c r="K5" s="2">
        <v>7</v>
      </c>
      <c r="L5" s="2">
        <v>8</v>
      </c>
      <c r="M5" s="2">
        <v>9</v>
      </c>
      <c r="N5" s="2">
        <v>10</v>
      </c>
      <c r="O5" s="2">
        <v>11</v>
      </c>
      <c r="P5" s="83"/>
      <c r="Q5" s="83"/>
      <c r="R5" s="77"/>
      <c r="T5" s="2">
        <f t="shared" ref="T5:AD5" si="3">COUNTIF(E6:E24,"=0")</f>
        <v>0</v>
      </c>
      <c r="U5" s="2">
        <f t="shared" si="3"/>
        <v>11</v>
      </c>
      <c r="V5" s="2">
        <f t="shared" si="3"/>
        <v>0</v>
      </c>
      <c r="W5" s="2">
        <f t="shared" si="3"/>
        <v>19</v>
      </c>
      <c r="X5" s="2">
        <f t="shared" si="3"/>
        <v>9</v>
      </c>
      <c r="Y5" s="2">
        <f t="shared" si="3"/>
        <v>0</v>
      </c>
      <c r="Z5" s="2">
        <f t="shared" si="3"/>
        <v>19</v>
      </c>
      <c r="AA5" s="2">
        <f t="shared" si="3"/>
        <v>7</v>
      </c>
      <c r="AB5" s="2">
        <f t="shared" si="3"/>
        <v>0</v>
      </c>
      <c r="AC5" s="2">
        <f t="shared" si="3"/>
        <v>16</v>
      </c>
      <c r="AD5" s="2">
        <f t="shared" si="3"/>
        <v>19</v>
      </c>
      <c r="AE5" s="92" t="s">
        <v>8</v>
      </c>
      <c r="AF5" s="93"/>
    </row>
    <row r="6" spans="1:32" x14ac:dyDescent="0.3">
      <c r="A6" s="1">
        <v>1</v>
      </c>
      <c r="B6" s="1" t="s">
        <v>69</v>
      </c>
      <c r="C6" s="2">
        <v>1</v>
      </c>
      <c r="D6" s="74" t="s">
        <v>70</v>
      </c>
      <c r="E6" s="71">
        <v>1</v>
      </c>
      <c r="F6" s="71">
        <v>0</v>
      </c>
      <c r="G6" s="71">
        <v>1</v>
      </c>
      <c r="H6" s="71">
        <v>0</v>
      </c>
      <c r="I6" s="71">
        <v>1</v>
      </c>
      <c r="J6" s="71">
        <v>1</v>
      </c>
      <c r="K6" s="71">
        <v>0</v>
      </c>
      <c r="L6" s="71">
        <v>1</v>
      </c>
      <c r="M6" s="71">
        <v>2</v>
      </c>
      <c r="N6" s="71">
        <v>2</v>
      </c>
      <c r="O6" s="71">
        <v>0</v>
      </c>
      <c r="P6" s="71">
        <v>9</v>
      </c>
      <c r="Q6" s="71">
        <v>4</v>
      </c>
      <c r="R6" s="6">
        <f t="shared" ref="R6:R17" si="4">P6/$R$1*100</f>
        <v>50</v>
      </c>
    </row>
    <row r="7" spans="1:32" x14ac:dyDescent="0.3">
      <c r="A7" s="1">
        <v>2</v>
      </c>
      <c r="B7" s="1" t="s">
        <v>71</v>
      </c>
      <c r="C7" s="2">
        <v>2</v>
      </c>
      <c r="D7" s="74" t="s">
        <v>70</v>
      </c>
      <c r="E7" s="71">
        <v>1</v>
      </c>
      <c r="F7" s="71">
        <v>0</v>
      </c>
      <c r="G7" s="71">
        <v>1</v>
      </c>
      <c r="H7" s="71">
        <v>0</v>
      </c>
      <c r="I7" s="71">
        <v>1</v>
      </c>
      <c r="J7" s="71">
        <v>1</v>
      </c>
      <c r="K7" s="71">
        <v>0</v>
      </c>
      <c r="L7" s="71">
        <v>1</v>
      </c>
      <c r="M7" s="71">
        <v>2</v>
      </c>
      <c r="N7" s="71">
        <v>0</v>
      </c>
      <c r="O7" s="71">
        <v>0</v>
      </c>
      <c r="P7" s="71">
        <v>7</v>
      </c>
      <c r="Q7" s="71">
        <v>3</v>
      </c>
      <c r="R7" s="6">
        <f t="shared" si="4"/>
        <v>38.888888888888893</v>
      </c>
      <c r="T7" s="64" t="s">
        <v>13</v>
      </c>
      <c r="U7" s="14">
        <f>COUNTIF(Q6:Q24,"=2")</f>
        <v>2</v>
      </c>
      <c r="V7" s="15">
        <f>U7/$T$1*100</f>
        <v>16.666666666666664</v>
      </c>
    </row>
    <row r="8" spans="1:32" x14ac:dyDescent="0.3">
      <c r="A8" s="1">
        <v>3</v>
      </c>
      <c r="B8" s="1" t="s">
        <v>72</v>
      </c>
      <c r="C8" s="2">
        <v>1</v>
      </c>
      <c r="D8" s="74" t="s">
        <v>70</v>
      </c>
      <c r="E8" s="71">
        <v>1</v>
      </c>
      <c r="F8" s="71">
        <v>2</v>
      </c>
      <c r="G8" s="71">
        <v>1</v>
      </c>
      <c r="H8" s="71">
        <v>0</v>
      </c>
      <c r="I8" s="71">
        <v>0</v>
      </c>
      <c r="J8" s="71">
        <v>1</v>
      </c>
      <c r="K8" s="71">
        <v>0</v>
      </c>
      <c r="L8" s="71">
        <v>0</v>
      </c>
      <c r="M8" s="71">
        <v>1</v>
      </c>
      <c r="N8" s="71">
        <v>2</v>
      </c>
      <c r="O8" s="71">
        <v>0</v>
      </c>
      <c r="P8" s="71">
        <v>8</v>
      </c>
      <c r="Q8" s="71">
        <v>4</v>
      </c>
      <c r="R8" s="6">
        <f t="shared" si="4"/>
        <v>44.444444444444443</v>
      </c>
      <c r="T8" s="65" t="s">
        <v>14</v>
      </c>
      <c r="U8" s="8">
        <f>COUNTIF(Q6:Q24,"=3")</f>
        <v>11</v>
      </c>
      <c r="V8" s="13">
        <f>U8/$T$1*100</f>
        <v>91.666666666666657</v>
      </c>
    </row>
    <row r="9" spans="1:32" x14ac:dyDescent="0.3">
      <c r="A9" s="1">
        <v>4</v>
      </c>
      <c r="B9" s="1" t="s">
        <v>73</v>
      </c>
      <c r="C9" s="2">
        <v>2</v>
      </c>
      <c r="D9" s="74" t="s">
        <v>70</v>
      </c>
      <c r="E9" s="71">
        <v>1</v>
      </c>
      <c r="F9" s="71">
        <v>0</v>
      </c>
      <c r="G9" s="71">
        <v>1</v>
      </c>
      <c r="H9" s="71">
        <v>0</v>
      </c>
      <c r="I9" s="71">
        <v>1</v>
      </c>
      <c r="J9" s="71">
        <v>1</v>
      </c>
      <c r="K9" s="71">
        <v>0</v>
      </c>
      <c r="L9" s="71">
        <v>1</v>
      </c>
      <c r="M9" s="71">
        <v>2</v>
      </c>
      <c r="N9" s="71">
        <v>0</v>
      </c>
      <c r="O9" s="71">
        <v>0</v>
      </c>
      <c r="P9" s="71">
        <v>7</v>
      </c>
      <c r="Q9" s="71">
        <v>3</v>
      </c>
      <c r="R9" s="6">
        <f t="shared" si="4"/>
        <v>38.888888888888893</v>
      </c>
      <c r="T9" s="66" t="s">
        <v>15</v>
      </c>
      <c r="U9" s="11">
        <f>COUNTIF(Q6:Q24,"=4")</f>
        <v>6</v>
      </c>
      <c r="V9" s="12">
        <f>U9/$T$1*100</f>
        <v>50</v>
      </c>
    </row>
    <row r="10" spans="1:32" x14ac:dyDescent="0.3">
      <c r="A10" s="1">
        <v>5</v>
      </c>
      <c r="B10" s="1" t="s">
        <v>74</v>
      </c>
      <c r="C10" s="2">
        <v>2</v>
      </c>
      <c r="D10" s="74" t="s">
        <v>70</v>
      </c>
      <c r="E10" s="71">
        <v>1</v>
      </c>
      <c r="F10" s="71">
        <v>1</v>
      </c>
      <c r="G10" s="71">
        <v>1</v>
      </c>
      <c r="H10" s="71">
        <v>0</v>
      </c>
      <c r="I10" s="71">
        <v>1</v>
      </c>
      <c r="J10" s="71">
        <v>1</v>
      </c>
      <c r="K10" s="71">
        <v>0</v>
      </c>
      <c r="L10" s="71">
        <v>1</v>
      </c>
      <c r="M10" s="71">
        <v>2</v>
      </c>
      <c r="N10" s="71">
        <v>0</v>
      </c>
      <c r="O10" s="71">
        <v>0</v>
      </c>
      <c r="P10" s="71">
        <v>8</v>
      </c>
      <c r="Q10" s="71">
        <v>4</v>
      </c>
      <c r="R10" s="6">
        <f t="shared" si="4"/>
        <v>44.444444444444443</v>
      </c>
      <c r="T10" s="67" t="s">
        <v>16</v>
      </c>
      <c r="U10" s="9">
        <f>COUNTIF(Q6:Q24,"=5")</f>
        <v>0</v>
      </c>
      <c r="V10" s="10">
        <f>U10/$T$1*100</f>
        <v>0</v>
      </c>
    </row>
    <row r="11" spans="1:32" x14ac:dyDescent="0.3">
      <c r="A11" s="1">
        <v>6</v>
      </c>
      <c r="B11" s="1" t="s">
        <v>75</v>
      </c>
      <c r="C11" s="2">
        <v>1</v>
      </c>
      <c r="D11" s="74" t="s">
        <v>70</v>
      </c>
      <c r="E11" s="71">
        <v>1</v>
      </c>
      <c r="F11" s="71">
        <v>0</v>
      </c>
      <c r="G11" s="71">
        <v>1</v>
      </c>
      <c r="H11" s="71">
        <v>0</v>
      </c>
      <c r="I11" s="71">
        <v>1</v>
      </c>
      <c r="J11" s="71">
        <v>1</v>
      </c>
      <c r="K11" s="71">
        <v>0</v>
      </c>
      <c r="L11" s="71">
        <v>0</v>
      </c>
      <c r="M11" s="71">
        <v>2</v>
      </c>
      <c r="N11" s="71">
        <v>0</v>
      </c>
      <c r="O11" s="71">
        <v>0</v>
      </c>
      <c r="P11" s="71">
        <v>6</v>
      </c>
      <c r="Q11" s="71">
        <v>3</v>
      </c>
      <c r="R11" s="6">
        <f t="shared" si="4"/>
        <v>33.333333333333329</v>
      </c>
    </row>
    <row r="12" spans="1:32" x14ac:dyDescent="0.3">
      <c r="A12" s="1">
        <v>7</v>
      </c>
      <c r="B12" s="1" t="s">
        <v>76</v>
      </c>
      <c r="C12" s="2">
        <v>2</v>
      </c>
      <c r="D12" s="74" t="s">
        <v>70</v>
      </c>
      <c r="E12" s="71">
        <v>1</v>
      </c>
      <c r="F12" s="71">
        <v>0</v>
      </c>
      <c r="G12" s="71">
        <v>1</v>
      </c>
      <c r="H12" s="71">
        <v>0</v>
      </c>
      <c r="I12" s="71">
        <v>0</v>
      </c>
      <c r="J12" s="71">
        <v>1</v>
      </c>
      <c r="K12" s="71">
        <v>0</v>
      </c>
      <c r="L12" s="71">
        <v>1</v>
      </c>
      <c r="M12" s="71">
        <v>1</v>
      </c>
      <c r="N12" s="71">
        <v>0</v>
      </c>
      <c r="O12" s="71">
        <v>0</v>
      </c>
      <c r="P12" s="71">
        <v>5</v>
      </c>
      <c r="Q12" s="71">
        <v>3</v>
      </c>
      <c r="R12" s="6">
        <f t="shared" si="4"/>
        <v>27.777777777777779</v>
      </c>
      <c r="T12" s="87" t="s">
        <v>53</v>
      </c>
      <c r="U12" s="87"/>
      <c r="V12" s="63">
        <f>COUNTIF(R6:R24,100)</f>
        <v>0</v>
      </c>
    </row>
    <row r="13" spans="1:32" x14ac:dyDescent="0.3">
      <c r="A13" s="1">
        <v>8</v>
      </c>
      <c r="B13" s="1" t="s">
        <v>77</v>
      </c>
      <c r="C13" s="2">
        <v>1</v>
      </c>
      <c r="D13" s="74" t="s">
        <v>70</v>
      </c>
      <c r="E13" s="71">
        <v>1</v>
      </c>
      <c r="F13" s="71">
        <v>1</v>
      </c>
      <c r="G13" s="71">
        <v>1</v>
      </c>
      <c r="H13" s="71">
        <v>0</v>
      </c>
      <c r="I13" s="71">
        <v>1</v>
      </c>
      <c r="J13" s="71">
        <v>1</v>
      </c>
      <c r="K13" s="71">
        <v>0</v>
      </c>
      <c r="L13" s="71">
        <v>1</v>
      </c>
      <c r="M13" s="71">
        <v>2</v>
      </c>
      <c r="N13" s="71">
        <v>0</v>
      </c>
      <c r="O13" s="71">
        <v>0</v>
      </c>
      <c r="P13" s="71">
        <v>8</v>
      </c>
      <c r="Q13" s="71">
        <v>4</v>
      </c>
      <c r="R13" s="6">
        <f t="shared" si="4"/>
        <v>44.444444444444443</v>
      </c>
      <c r="T13" s="88" t="s">
        <v>17</v>
      </c>
      <c r="U13" s="89"/>
      <c r="V13" s="7">
        <f>SUM(U8:U10)/$T$1*100</f>
        <v>141.66666666666669</v>
      </c>
    </row>
    <row r="14" spans="1:32" x14ac:dyDescent="0.3">
      <c r="A14" s="1">
        <v>9</v>
      </c>
      <c r="B14" s="1" t="s">
        <v>78</v>
      </c>
      <c r="C14" s="2">
        <v>1</v>
      </c>
      <c r="D14" s="74" t="s">
        <v>70</v>
      </c>
      <c r="E14" s="71">
        <v>1</v>
      </c>
      <c r="F14" s="71">
        <v>0</v>
      </c>
      <c r="G14" s="71">
        <v>1</v>
      </c>
      <c r="H14" s="71">
        <v>0</v>
      </c>
      <c r="I14" s="71">
        <v>0</v>
      </c>
      <c r="J14" s="71">
        <v>1</v>
      </c>
      <c r="K14" s="71">
        <v>0</v>
      </c>
      <c r="L14" s="71">
        <v>0</v>
      </c>
      <c r="M14" s="71">
        <v>1</v>
      </c>
      <c r="N14" s="71">
        <v>0</v>
      </c>
      <c r="O14" s="71">
        <v>0</v>
      </c>
      <c r="P14" s="71">
        <v>4</v>
      </c>
      <c r="Q14" s="71">
        <v>2</v>
      </c>
      <c r="R14" s="6">
        <f t="shared" si="4"/>
        <v>22.222222222222221</v>
      </c>
      <c r="T14" s="88" t="s">
        <v>31</v>
      </c>
      <c r="U14" s="89"/>
      <c r="V14" s="7">
        <f>SUM(U9:U10)/$T$1*100</f>
        <v>50</v>
      </c>
    </row>
    <row r="15" spans="1:32" x14ac:dyDescent="0.3">
      <c r="A15" s="1">
        <v>10</v>
      </c>
      <c r="B15" s="1" t="s">
        <v>79</v>
      </c>
      <c r="C15" s="2">
        <v>2</v>
      </c>
      <c r="D15" s="74" t="s">
        <v>70</v>
      </c>
      <c r="E15" s="71">
        <v>1</v>
      </c>
      <c r="F15" s="71">
        <v>2</v>
      </c>
      <c r="G15" s="71">
        <v>1</v>
      </c>
      <c r="H15" s="71">
        <v>0</v>
      </c>
      <c r="I15" s="71">
        <v>0</v>
      </c>
      <c r="J15" s="71">
        <v>1</v>
      </c>
      <c r="K15" s="71">
        <v>0</v>
      </c>
      <c r="L15" s="71">
        <v>1</v>
      </c>
      <c r="M15" s="71">
        <v>1</v>
      </c>
      <c r="N15" s="71">
        <v>0</v>
      </c>
      <c r="O15" s="71">
        <v>0</v>
      </c>
      <c r="P15" s="71">
        <v>7</v>
      </c>
      <c r="Q15" s="71">
        <v>3</v>
      </c>
      <c r="R15" s="6">
        <f t="shared" si="4"/>
        <v>38.888888888888893</v>
      </c>
      <c r="T15" s="88" t="s">
        <v>28</v>
      </c>
      <c r="U15" s="89"/>
      <c r="V15" s="7">
        <f>AVERAGE(P6:P24)</f>
        <v>6.6842105263157894</v>
      </c>
    </row>
    <row r="16" spans="1:32" x14ac:dyDescent="0.3">
      <c r="A16" s="1">
        <v>11</v>
      </c>
      <c r="B16" s="1" t="s">
        <v>80</v>
      </c>
      <c r="C16" s="2">
        <v>1</v>
      </c>
      <c r="D16" s="74" t="s">
        <v>70</v>
      </c>
      <c r="E16" s="71">
        <v>1</v>
      </c>
      <c r="F16" s="71">
        <v>0</v>
      </c>
      <c r="G16" s="71">
        <v>1</v>
      </c>
      <c r="H16" s="71">
        <v>0</v>
      </c>
      <c r="I16" s="71">
        <v>1</v>
      </c>
      <c r="J16" s="71">
        <v>1</v>
      </c>
      <c r="K16" s="71">
        <v>0</v>
      </c>
      <c r="L16" s="71">
        <v>1</v>
      </c>
      <c r="M16" s="71">
        <v>2</v>
      </c>
      <c r="N16" s="71">
        <v>0</v>
      </c>
      <c r="O16" s="71">
        <v>0</v>
      </c>
      <c r="P16" s="71">
        <v>7</v>
      </c>
      <c r="Q16" s="71">
        <v>3</v>
      </c>
      <c r="R16" s="6">
        <f t="shared" si="4"/>
        <v>38.888888888888893</v>
      </c>
      <c r="T16" s="88" t="s">
        <v>18</v>
      </c>
      <c r="U16" s="89"/>
      <c r="V16" s="7">
        <f>AVERAGE(Q6:Q24)</f>
        <v>3.2105263157894739</v>
      </c>
    </row>
    <row r="17" spans="1:23" x14ac:dyDescent="0.3">
      <c r="A17" s="1">
        <v>12</v>
      </c>
      <c r="B17" s="1" t="s">
        <v>81</v>
      </c>
      <c r="C17" s="2">
        <v>2</v>
      </c>
      <c r="D17" s="74" t="s">
        <v>70</v>
      </c>
      <c r="E17" s="71">
        <v>1</v>
      </c>
      <c r="F17" s="71">
        <v>2</v>
      </c>
      <c r="G17" s="71">
        <v>1</v>
      </c>
      <c r="H17" s="71">
        <v>0</v>
      </c>
      <c r="I17" s="71">
        <v>0</v>
      </c>
      <c r="J17" s="71">
        <v>1</v>
      </c>
      <c r="K17" s="71">
        <v>0</v>
      </c>
      <c r="L17" s="71">
        <v>0</v>
      </c>
      <c r="M17" s="71">
        <v>1</v>
      </c>
      <c r="N17" s="71">
        <v>0</v>
      </c>
      <c r="O17" s="71">
        <v>0</v>
      </c>
      <c r="P17" s="71">
        <v>6</v>
      </c>
      <c r="Q17" s="71">
        <v>3</v>
      </c>
      <c r="R17" s="6">
        <f t="shared" si="4"/>
        <v>33.333333333333329</v>
      </c>
      <c r="T17" s="88" t="s">
        <v>54</v>
      </c>
      <c r="U17" s="89"/>
      <c r="V17" s="7">
        <f>AVERAGE(R6:R24)</f>
        <v>37.134502923976612</v>
      </c>
    </row>
    <row r="18" spans="1:23" x14ac:dyDescent="0.3">
      <c r="A18" s="1">
        <v>13</v>
      </c>
      <c r="B18" s="1" t="s">
        <v>82</v>
      </c>
      <c r="C18" s="2">
        <v>1</v>
      </c>
      <c r="D18" s="74" t="s">
        <v>70</v>
      </c>
      <c r="E18" s="71">
        <v>1</v>
      </c>
      <c r="F18" s="71">
        <v>0</v>
      </c>
      <c r="G18" s="71">
        <v>1</v>
      </c>
      <c r="H18" s="71">
        <v>0</v>
      </c>
      <c r="I18" s="71">
        <v>1</v>
      </c>
      <c r="J18" s="71">
        <v>1</v>
      </c>
      <c r="K18" s="71">
        <v>0</v>
      </c>
      <c r="L18" s="71">
        <v>0</v>
      </c>
      <c r="M18" s="71">
        <v>1</v>
      </c>
      <c r="N18" s="71">
        <v>3</v>
      </c>
      <c r="O18" s="71">
        <v>0</v>
      </c>
      <c r="P18" s="71">
        <v>8</v>
      </c>
      <c r="Q18" s="71">
        <v>4</v>
      </c>
      <c r="R18" s="6">
        <f t="shared" ref="R18:R24" si="5">P18/$R$1*100</f>
        <v>44.444444444444443</v>
      </c>
    </row>
    <row r="19" spans="1:23" x14ac:dyDescent="0.3">
      <c r="A19" s="1">
        <v>14</v>
      </c>
      <c r="B19" s="1" t="s">
        <v>83</v>
      </c>
      <c r="C19" s="2">
        <v>2</v>
      </c>
      <c r="D19" s="74" t="s">
        <v>70</v>
      </c>
      <c r="E19" s="71">
        <v>1</v>
      </c>
      <c r="F19" s="71">
        <v>0</v>
      </c>
      <c r="G19" s="71">
        <v>1</v>
      </c>
      <c r="H19" s="71">
        <v>0</v>
      </c>
      <c r="I19" s="71">
        <v>0</v>
      </c>
      <c r="J19" s="71">
        <v>1</v>
      </c>
      <c r="K19" s="71">
        <v>0</v>
      </c>
      <c r="L19" s="71">
        <v>1</v>
      </c>
      <c r="M19" s="71">
        <v>1</v>
      </c>
      <c r="N19" s="71">
        <v>0</v>
      </c>
      <c r="O19" s="71">
        <v>0</v>
      </c>
      <c r="P19" s="71">
        <v>5</v>
      </c>
      <c r="Q19" s="71">
        <v>3</v>
      </c>
      <c r="R19" s="6">
        <f t="shared" si="5"/>
        <v>27.777777777777779</v>
      </c>
      <c r="T19" s="84" t="s">
        <v>52</v>
      </c>
      <c r="U19" s="85"/>
      <c r="V19" s="62" t="s">
        <v>51</v>
      </c>
      <c r="W19" s="62" t="s">
        <v>50</v>
      </c>
    </row>
    <row r="20" spans="1:23" x14ac:dyDescent="0.3">
      <c r="A20" s="1">
        <v>15</v>
      </c>
      <c r="B20" s="1" t="s">
        <v>84</v>
      </c>
      <c r="C20" s="2">
        <v>2</v>
      </c>
      <c r="D20" s="74" t="s">
        <v>70</v>
      </c>
      <c r="E20" s="71">
        <v>1</v>
      </c>
      <c r="F20" s="71">
        <v>1</v>
      </c>
      <c r="G20" s="71">
        <v>1</v>
      </c>
      <c r="H20" s="71">
        <v>0</v>
      </c>
      <c r="I20" s="71">
        <v>1</v>
      </c>
      <c r="J20" s="71">
        <v>1</v>
      </c>
      <c r="K20" s="71">
        <v>0</v>
      </c>
      <c r="L20" s="71">
        <v>1</v>
      </c>
      <c r="M20" s="71">
        <v>2</v>
      </c>
      <c r="N20" s="71">
        <v>0</v>
      </c>
      <c r="O20" s="71">
        <v>0</v>
      </c>
      <c r="P20" s="71">
        <v>8</v>
      </c>
      <c r="Q20" s="71">
        <v>4</v>
      </c>
      <c r="R20" s="6">
        <f t="shared" si="5"/>
        <v>44.444444444444443</v>
      </c>
      <c r="T20" s="92" t="s">
        <v>45</v>
      </c>
      <c r="U20" s="94"/>
      <c r="V20" s="68">
        <f>COUNTIF(R6:R24,"&gt;=85")</f>
        <v>0</v>
      </c>
      <c r="W20" s="68">
        <f>V20/T1*100</f>
        <v>0</v>
      </c>
    </row>
    <row r="21" spans="1:23" x14ac:dyDescent="0.3">
      <c r="A21" s="1">
        <v>16</v>
      </c>
      <c r="B21" s="1" t="s">
        <v>85</v>
      </c>
      <c r="C21" s="2">
        <v>2</v>
      </c>
      <c r="D21" s="74" t="s">
        <v>70</v>
      </c>
      <c r="E21" s="71">
        <v>1</v>
      </c>
      <c r="F21" s="71">
        <v>0</v>
      </c>
      <c r="G21" s="71">
        <v>1</v>
      </c>
      <c r="H21" s="71">
        <v>0</v>
      </c>
      <c r="I21" s="71">
        <v>0</v>
      </c>
      <c r="J21" s="71">
        <v>1</v>
      </c>
      <c r="K21" s="71">
        <v>0</v>
      </c>
      <c r="L21" s="71">
        <v>0</v>
      </c>
      <c r="M21" s="71">
        <v>1</v>
      </c>
      <c r="N21" s="71">
        <v>0</v>
      </c>
      <c r="O21" s="71">
        <v>0</v>
      </c>
      <c r="P21" s="71">
        <v>4</v>
      </c>
      <c r="Q21" s="71">
        <v>2</v>
      </c>
      <c r="R21" s="6">
        <f t="shared" si="5"/>
        <v>22.222222222222221</v>
      </c>
      <c r="T21" s="92" t="s">
        <v>46</v>
      </c>
      <c r="U21" s="93"/>
      <c r="V21" s="68">
        <f>COUNTIF(R6:R24,"&gt;=75")-V20</f>
        <v>0</v>
      </c>
      <c r="W21" s="68">
        <f>V21/T1*100</f>
        <v>0</v>
      </c>
    </row>
    <row r="22" spans="1:23" x14ac:dyDescent="0.3">
      <c r="A22" s="1">
        <v>17</v>
      </c>
      <c r="B22" s="1" t="s">
        <v>86</v>
      </c>
      <c r="C22" s="2">
        <v>2</v>
      </c>
      <c r="D22" s="74" t="s">
        <v>70</v>
      </c>
      <c r="E22" s="71">
        <v>1</v>
      </c>
      <c r="F22" s="71">
        <v>2</v>
      </c>
      <c r="G22" s="71">
        <v>1</v>
      </c>
      <c r="H22" s="71">
        <v>0</v>
      </c>
      <c r="I22" s="71">
        <v>0</v>
      </c>
      <c r="J22" s="71">
        <v>1</v>
      </c>
      <c r="K22" s="71">
        <v>0</v>
      </c>
      <c r="L22" s="71">
        <v>1</v>
      </c>
      <c r="M22" s="71">
        <v>1</v>
      </c>
      <c r="N22" s="71">
        <v>0</v>
      </c>
      <c r="O22" s="71">
        <v>0</v>
      </c>
      <c r="P22" s="71">
        <v>7</v>
      </c>
      <c r="Q22" s="71">
        <v>3</v>
      </c>
      <c r="R22" s="6">
        <f t="shared" si="5"/>
        <v>38.888888888888893</v>
      </c>
      <c r="T22" s="92" t="s">
        <v>47</v>
      </c>
      <c r="U22" s="94"/>
      <c r="V22" s="68">
        <f>COUNTIF(R6:R24,"&gt;=65")-V21-V20</f>
        <v>0</v>
      </c>
      <c r="W22" s="68">
        <f>V22/T1*100</f>
        <v>0</v>
      </c>
    </row>
    <row r="23" spans="1:23" x14ac:dyDescent="0.3">
      <c r="A23" s="1">
        <v>18</v>
      </c>
      <c r="B23" s="1" t="s">
        <v>87</v>
      </c>
      <c r="C23" s="2">
        <v>1</v>
      </c>
      <c r="D23" s="74" t="s">
        <v>70</v>
      </c>
      <c r="E23" s="71">
        <v>1</v>
      </c>
      <c r="F23" s="71">
        <v>0</v>
      </c>
      <c r="G23" s="71">
        <v>1</v>
      </c>
      <c r="H23" s="71">
        <v>0</v>
      </c>
      <c r="I23" s="71">
        <v>1</v>
      </c>
      <c r="J23" s="71">
        <v>1</v>
      </c>
      <c r="K23" s="71">
        <v>0</v>
      </c>
      <c r="L23" s="71">
        <v>1</v>
      </c>
      <c r="M23" s="71">
        <v>2</v>
      </c>
      <c r="N23" s="71">
        <v>0</v>
      </c>
      <c r="O23" s="71">
        <v>0</v>
      </c>
      <c r="P23" s="71">
        <v>7</v>
      </c>
      <c r="Q23" s="71">
        <v>3</v>
      </c>
      <c r="R23" s="6">
        <f t="shared" si="5"/>
        <v>38.888888888888893</v>
      </c>
      <c r="T23" s="92" t="s">
        <v>48</v>
      </c>
      <c r="U23" s="94"/>
      <c r="V23" s="68">
        <f>COUNTIF(R6:R24,"&gt;=50")-V22-V21-V20</f>
        <v>1</v>
      </c>
      <c r="W23" s="68">
        <f>V23/T1*100</f>
        <v>8.3333333333333321</v>
      </c>
    </row>
    <row r="24" spans="1:23" x14ac:dyDescent="0.3">
      <c r="A24" s="1">
        <v>19</v>
      </c>
      <c r="B24" s="1" t="s">
        <v>88</v>
      </c>
      <c r="C24" s="2">
        <v>1</v>
      </c>
      <c r="D24" s="74" t="s">
        <v>70</v>
      </c>
      <c r="E24" s="71">
        <v>1</v>
      </c>
      <c r="F24" s="71">
        <v>2</v>
      </c>
      <c r="G24" s="71">
        <v>1</v>
      </c>
      <c r="H24" s="71">
        <v>0</v>
      </c>
      <c r="I24" s="71">
        <v>0</v>
      </c>
      <c r="J24" s="71">
        <v>1</v>
      </c>
      <c r="K24" s="71">
        <v>0</v>
      </c>
      <c r="L24" s="71">
        <v>0</v>
      </c>
      <c r="M24" s="71">
        <v>1</v>
      </c>
      <c r="N24" s="71">
        <v>0</v>
      </c>
      <c r="O24" s="71">
        <v>0</v>
      </c>
      <c r="P24" s="71">
        <v>6</v>
      </c>
      <c r="Q24" s="71">
        <v>3</v>
      </c>
      <c r="R24" s="6">
        <f t="shared" si="5"/>
        <v>33.333333333333329</v>
      </c>
      <c r="T24" s="92" t="s">
        <v>49</v>
      </c>
      <c r="U24" s="94"/>
      <c r="V24" s="68">
        <f>COUNTIF(R6:R24,"&lt;50")</f>
        <v>18</v>
      </c>
      <c r="W24" s="68">
        <f>V24/T1*100</f>
        <v>150</v>
      </c>
    </row>
    <row r="25" spans="1:23" ht="15" x14ac:dyDescent="0.25">
      <c r="A25" s="1"/>
      <c r="B25" s="1"/>
      <c r="C25" s="2"/>
      <c r="D25" s="2"/>
      <c r="E25" s="7">
        <f t="shared" ref="E25:O25" si="6">AVERAGE(E6:E24)/E1*100</f>
        <v>100</v>
      </c>
      <c r="F25" s="7">
        <f t="shared" si="6"/>
        <v>34.210526315789473</v>
      </c>
      <c r="G25" s="7">
        <f t="shared" si="6"/>
        <v>100</v>
      </c>
      <c r="H25" s="7">
        <f t="shared" si="6"/>
        <v>0</v>
      </c>
      <c r="I25" s="7">
        <f t="shared" si="6"/>
        <v>52.631578947368418</v>
      </c>
      <c r="J25" s="7">
        <f t="shared" si="6"/>
        <v>100</v>
      </c>
      <c r="K25" s="7">
        <f t="shared" si="6"/>
        <v>0</v>
      </c>
      <c r="L25" s="7">
        <f t="shared" si="6"/>
        <v>31.578947368421051</v>
      </c>
      <c r="M25" s="7">
        <f t="shared" si="6"/>
        <v>73.68421052631578</v>
      </c>
      <c r="N25" s="7">
        <f t="shared" si="6"/>
        <v>12.280701754385964</v>
      </c>
      <c r="O25" s="7">
        <f t="shared" si="6"/>
        <v>0</v>
      </c>
      <c r="P25" s="34">
        <f>AVERAGE(P6:P24)</f>
        <v>6.6842105263157894</v>
      </c>
      <c r="Q25" s="34">
        <f>AVERAGE(Q6:Q24)</f>
        <v>3.2105263157894739</v>
      </c>
      <c r="R25" s="34">
        <f>AVERAGE(R6:R24)</f>
        <v>37.134502923976612</v>
      </c>
      <c r="T25" s="27"/>
      <c r="U25" s="27"/>
      <c r="V25" s="27"/>
    </row>
    <row r="26" spans="1:23" s="27" customFormat="1" ht="15" x14ac:dyDescent="0.25">
      <c r="C26" s="35"/>
      <c r="D26" s="35"/>
      <c r="P26" s="36"/>
      <c r="Q26" s="35"/>
      <c r="T26"/>
      <c r="U26"/>
      <c r="V26"/>
    </row>
    <row r="27" spans="1:23" ht="322.5" customHeight="1" x14ac:dyDescent="0.3">
      <c r="E27" s="69" t="str">
        <f>'2'!B3</f>
        <v>1. 1. Проводить прямые измерения физических величин: время, расстояние, масса тела, объем, сила, температура, атмосферное давление, напряжение, сила тока; и использовать простейшие методы оценки погрешностей измерений</v>
      </c>
      <c r="F27" s="69" t="str">
        <f>'2'!B4</f>
        <v xml:space="preserve">2. 2. Распознавать тепловые явления и объяснять на базе имеющихся знаний основные свойства или условия протекания этих явлений: диффузия, изменение объема тел при нагревании (охлаждении), тепловое равновесие, испарение, конденсация, плавление, кристаллизация, кипение, различные способы теплопередачи (теплопроводность, конвекция, излучение), агрегатные состояния вещества, поглощение энергии при испарении жидкости и выделение ее при конденсации пара;  распознавать электромагнитные явления и объяснять на основе имеющихся знаний основные свойства или условия протекания этих явлений: электризация тел, взаимодействие зарядов, электрический ток и его действия (тепловое, химическое, магнитное).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v>
      </c>
      <c r="G27" s="69" t="str">
        <f>'2'!B5</f>
        <v>3. 3. Решать задачи, используя физические законы (закон Ома для участка цепи и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на основе анализа условия задачи выделять физические величины, законы и формулы, необходимые для ее решения, проводить расчеты.</v>
      </c>
      <c r="H27" s="69" t="str">
        <f>'2'!B6</f>
        <v xml:space="preserve">4. 4. Решать задачи, используя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и формулы, необходимые для ее решения, проводить расчеты;  составлять схемы электрических цепей с последовательным и параллельным соединением элементов, различая условные обозначения элементов электрических цепей (источник тока, ключ, резистор, лампочка, амперметр, вольтметр);  решать задачи, используя физические законы (закон Ома для участка цепи, закон Джоуля-Ленца,) и формулы, связывающие физические величины (сила тока, электрическое напряжение, электрическое сопротивление, удельное сопротивление вещества,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  </v>
      </c>
      <c r="I27" s="69" t="str">
        <f>'2'!B7</f>
        <v xml:space="preserve">5. 5. Интерпретировать результаты наблюдений и опытов;  решать задачи, используя формулы, связывающие физические величины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решать задачи, используя физические законы (закон Ома для участка цепи, закон Джоуля-Ленца,) и формулы, связывающие физические величины (сила тока, электрическое напряжение, электрическое сопротивление,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  </v>
      </c>
      <c r="J27" s="69" t="str">
        <f>'2'!B8</f>
        <v>6. 6.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v>
      </c>
      <c r="K27" s="69" t="str">
        <f>'2'!B9</f>
        <v xml:space="preserve">7. 7. Использовать при выполнении учебных задач справочные материалы;  делать выводы по результатам исследования;  решать задачи, используя физические законы (закон Гука, закон Ома для участка цепи) и формулы, связывающие физические величины (путь, скорость, масса тела, плотность вещества, сила, сила трения скольжения, коэффициент трения, сила тока, электрическое напряжение, электрическое сопротивление, работа электрического поля, мощность тока,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законы и формулы, необходимые для ее решения, проводить расчеты.  </v>
      </c>
      <c r="L27" s="69" t="str">
        <f>'2'!B10</f>
        <v>8. 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v>
      </c>
      <c r="M27" s="69" t="str">
        <f>'2'!B11</f>
        <v>9. 9. 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v>
      </c>
      <c r="N27" s="69" t="str">
        <f>'2'!B12</f>
        <v>10. 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v>
      </c>
      <c r="O27" s="69" t="str">
        <f>'2'!B13</f>
        <v>11. 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v>
      </c>
    </row>
    <row r="34" spans="3:4" x14ac:dyDescent="0.3">
      <c r="C34"/>
      <c r="D34"/>
    </row>
    <row r="35" spans="3:4" x14ac:dyDescent="0.3">
      <c r="C35"/>
      <c r="D35"/>
    </row>
    <row r="36" spans="3:4" x14ac:dyDescent="0.3">
      <c r="C36"/>
      <c r="D36"/>
    </row>
    <row r="37" spans="3:4" x14ac:dyDescent="0.3">
      <c r="C37"/>
      <c r="D37"/>
    </row>
    <row r="39" spans="3:4" x14ac:dyDescent="0.3">
      <c r="C39"/>
      <c r="D39"/>
    </row>
    <row r="40" spans="3:4" x14ac:dyDescent="0.3">
      <c r="C40"/>
      <c r="D40"/>
    </row>
    <row r="42" spans="3:4" x14ac:dyDescent="0.3">
      <c r="C42"/>
      <c r="D42"/>
    </row>
    <row r="43" spans="3:4" x14ac:dyDescent="0.3">
      <c r="C43"/>
      <c r="D43"/>
    </row>
    <row r="44" spans="3:4" x14ac:dyDescent="0.3">
      <c r="C44"/>
      <c r="D44"/>
    </row>
  </sheetData>
  <mergeCells count="25">
    <mergeCell ref="T19:U19"/>
    <mergeCell ref="T20:U20"/>
    <mergeCell ref="T22:U22"/>
    <mergeCell ref="T23:U23"/>
    <mergeCell ref="T24:U24"/>
    <mergeCell ref="T21:U21"/>
    <mergeCell ref="T12:U12"/>
    <mergeCell ref="AE1:AF1"/>
    <mergeCell ref="AE2:AF2"/>
    <mergeCell ref="AE3:AF3"/>
    <mergeCell ref="AE4:AF4"/>
    <mergeCell ref="AE5:AF5"/>
    <mergeCell ref="T13:U13"/>
    <mergeCell ref="T14:U14"/>
    <mergeCell ref="T15:U15"/>
    <mergeCell ref="T16:U16"/>
    <mergeCell ref="T17:U17"/>
    <mergeCell ref="Q3:Q5"/>
    <mergeCell ref="R3:R5"/>
    <mergeCell ref="A3:A5"/>
    <mergeCell ref="B3:B5"/>
    <mergeCell ref="C3:C5"/>
    <mergeCell ref="D3:D5"/>
    <mergeCell ref="E3:O3"/>
    <mergeCell ref="P3:P5"/>
  </mergeCells>
  <conditionalFormatting sqref="E25:O25">
    <cfRule type="cellIs" dxfId="21" priority="25" operator="lessThan">
      <formula>50</formula>
    </cfRule>
    <cfRule type="cellIs" dxfId="20" priority="26" operator="lessThan">
      <formula>50</formula>
    </cfRule>
  </conditionalFormatting>
  <conditionalFormatting sqref="Q6:Q9 Q11:Q15">
    <cfRule type="cellIs" dxfId="19" priority="21" operator="equal">
      <formula>3</formula>
    </cfRule>
    <cfRule type="cellIs" dxfId="18" priority="22" operator="equal">
      <formula>4</formula>
    </cfRule>
    <cfRule type="cellIs" dxfId="17" priority="23" operator="equal">
      <formula>2</formula>
    </cfRule>
    <cfRule type="cellIs" dxfId="16" priority="24" operator="equal">
      <formula>5</formula>
    </cfRule>
  </conditionalFormatting>
  <conditionalFormatting sqref="Q16:Q17">
    <cfRule type="cellIs" dxfId="15" priority="13" operator="equal">
      <formula>3</formula>
    </cfRule>
    <cfRule type="cellIs" dxfId="14" priority="14" operator="equal">
      <formula>4</formula>
    </cfRule>
    <cfRule type="cellIs" dxfId="13" priority="15" operator="equal">
      <formula>2</formula>
    </cfRule>
    <cfRule type="cellIs" dxfId="12" priority="16" operator="equal">
      <formula>5</formula>
    </cfRule>
  </conditionalFormatting>
  <conditionalFormatting sqref="Q18:Q22">
    <cfRule type="cellIs" dxfId="11" priority="9" operator="equal">
      <formula>3</formula>
    </cfRule>
    <cfRule type="cellIs" dxfId="10" priority="10" operator="equal">
      <formula>4</formula>
    </cfRule>
    <cfRule type="cellIs" dxfId="9" priority="11" operator="equal">
      <formula>2</formula>
    </cfRule>
    <cfRule type="cellIs" dxfId="8" priority="12" operator="equal">
      <formula>5</formula>
    </cfRule>
  </conditionalFormatting>
  <conditionalFormatting sqref="Q23:Q24">
    <cfRule type="cellIs" dxfId="7" priority="5" operator="equal">
      <formula>3</formula>
    </cfRule>
    <cfRule type="cellIs" dxfId="6" priority="6" operator="equal">
      <formula>4</formula>
    </cfRule>
    <cfRule type="cellIs" dxfId="5" priority="7" operator="equal">
      <formula>2</formula>
    </cfRule>
    <cfRule type="cellIs" dxfId="4" priority="8" operator="equal">
      <formula>5</formula>
    </cfRule>
  </conditionalFormatting>
  <conditionalFormatting sqref="Q10">
    <cfRule type="cellIs" dxfId="3" priority="1" operator="equal">
      <formula>3</formula>
    </cfRule>
    <cfRule type="cellIs" dxfId="2" priority="2" operator="equal">
      <formula>4</formula>
    </cfRule>
    <cfRule type="cellIs" dxfId="1" priority="3" operator="equal">
      <formula>2</formula>
    </cfRule>
    <cfRule type="cellIs" dxfId="0" priority="4" operator="equal">
      <formula>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H8" sqref="H8"/>
    </sheetView>
  </sheetViews>
  <sheetFormatPr defaultRowHeight="14.4" x14ac:dyDescent="0.3"/>
  <cols>
    <col min="2" max="2" width="24" customWidth="1"/>
    <col min="3" max="7" width="9.33203125" bestFit="1" customWidth="1"/>
    <col min="8" max="8" width="11.5546875" bestFit="1" customWidth="1"/>
    <col min="9" max="9" width="10.44140625" bestFit="1" customWidth="1"/>
    <col min="10" max="10" width="9.33203125" bestFit="1" customWidth="1"/>
    <col min="11" max="11" width="9.33203125" customWidth="1"/>
    <col min="12" max="12" width="11.5546875" bestFit="1" customWidth="1"/>
  </cols>
  <sheetData>
    <row r="1" spans="1:13" s="17" customFormat="1" ht="21" customHeight="1" x14ac:dyDescent="0.3">
      <c r="A1" s="95" t="s">
        <v>2</v>
      </c>
      <c r="B1" s="97" t="s">
        <v>19</v>
      </c>
      <c r="C1" s="99" t="s">
        <v>20</v>
      </c>
      <c r="D1" s="101" t="s">
        <v>42</v>
      </c>
      <c r="E1" s="102"/>
      <c r="F1" s="102"/>
      <c r="G1" s="102"/>
      <c r="H1" s="102"/>
      <c r="I1" s="102"/>
      <c r="J1" s="102"/>
      <c r="K1" s="102"/>
      <c r="L1" s="103"/>
      <c r="M1" s="16"/>
    </row>
    <row r="2" spans="1:13" s="17" customFormat="1" ht="106.5" customHeight="1" x14ac:dyDescent="0.3">
      <c r="A2" s="96"/>
      <c r="B2" s="98"/>
      <c r="C2" s="100"/>
      <c r="D2" s="51" t="s">
        <v>21</v>
      </c>
      <c r="E2" s="51" t="s">
        <v>22</v>
      </c>
      <c r="F2" s="51" t="s">
        <v>23</v>
      </c>
      <c r="G2" s="51" t="s">
        <v>24</v>
      </c>
      <c r="H2" s="52" t="s">
        <v>29</v>
      </c>
      <c r="I2" s="52" t="s">
        <v>30</v>
      </c>
      <c r="J2" s="57" t="s">
        <v>26</v>
      </c>
      <c r="K2" s="57" t="s">
        <v>25</v>
      </c>
      <c r="L2" s="57" t="s">
        <v>32</v>
      </c>
      <c r="M2" s="18"/>
    </row>
    <row r="3" spans="1:13" s="17" customFormat="1" ht="13.8" x14ac:dyDescent="0.3">
      <c r="A3" s="19" t="s">
        <v>89</v>
      </c>
      <c r="B3" s="20" t="s">
        <v>90</v>
      </c>
      <c r="C3" s="21">
        <v>19</v>
      </c>
      <c r="D3" s="53">
        <f>'9Б'!U10</f>
        <v>0</v>
      </c>
      <c r="E3" s="53">
        <v>6</v>
      </c>
      <c r="F3" s="53">
        <f>'9Б'!U8</f>
        <v>11</v>
      </c>
      <c r="G3" s="53">
        <v>1</v>
      </c>
      <c r="H3" s="54">
        <f>'9Б'!V13</f>
        <v>141.66666666666669</v>
      </c>
      <c r="I3" s="54">
        <f>'9Б'!V14</f>
        <v>50</v>
      </c>
      <c r="J3" s="58">
        <f>'9Б'!V15</f>
        <v>6.6842105263157894</v>
      </c>
      <c r="K3" s="58">
        <f>'9Б'!V16</f>
        <v>3.2105263157894739</v>
      </c>
      <c r="L3" s="58">
        <f>'9Б'!V17</f>
        <v>37.134502923976612</v>
      </c>
      <c r="M3" s="22"/>
    </row>
    <row r="4" spans="1:13" s="17" customFormat="1" ht="13.8" x14ac:dyDescent="0.3">
      <c r="A4" s="24" t="s">
        <v>55</v>
      </c>
      <c r="B4" s="25" t="s">
        <v>27</v>
      </c>
      <c r="C4" s="23">
        <f>SUM(C3:C3)</f>
        <v>19</v>
      </c>
      <c r="D4" s="55">
        <f>SUM(D3:D3)</f>
        <v>0</v>
      </c>
      <c r="E4" s="55">
        <v>6</v>
      </c>
      <c r="F4" s="55">
        <f>SUM(F3:F3)</f>
        <v>11</v>
      </c>
      <c r="G4" s="55">
        <f>SUM(G3:G3)</f>
        <v>1</v>
      </c>
      <c r="H4" s="56">
        <f>'1'!AF40</f>
        <v>75</v>
      </c>
      <c r="I4" s="56">
        <f>'1'!AF41</f>
        <v>25</v>
      </c>
      <c r="J4" s="59">
        <f>'1'!AF42</f>
        <v>6.6315789473684212</v>
      </c>
      <c r="K4" s="59">
        <f>'1'!AF43</f>
        <v>3.263157894736842</v>
      </c>
      <c r="L4" s="59">
        <f>'1'!AF44</f>
        <v>36.842105263157904</v>
      </c>
      <c r="M4" s="22"/>
    </row>
  </sheetData>
  <mergeCells count="4">
    <mergeCell ref="A1:A2"/>
    <mergeCell ref="B1:B2"/>
    <mergeCell ref="C1:C2"/>
    <mergeCell ref="D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Листы</vt:lpstr>
      </vt:variant>
      <vt:variant>
        <vt:i4>4</vt:i4>
      </vt:variant>
      <vt:variant>
        <vt:lpstr>Диаграммы</vt:lpstr>
      </vt:variant>
      <vt:variant>
        <vt:i4>5</vt:i4>
      </vt:variant>
      <vt:variant>
        <vt:lpstr>Именованные диапазоны</vt:lpstr>
      </vt:variant>
      <vt:variant>
        <vt:i4>1</vt:i4>
      </vt:variant>
    </vt:vector>
  </HeadingPairs>
  <TitlesOfParts>
    <vt:vector size="10" baseType="lpstr">
      <vt:lpstr>1</vt:lpstr>
      <vt:lpstr>2</vt:lpstr>
      <vt:lpstr>9Б</vt:lpstr>
      <vt:lpstr>показатели</vt:lpstr>
      <vt:lpstr>уровни</vt:lpstr>
      <vt:lpstr>отметки</vt:lpstr>
      <vt:lpstr>качество</vt:lpstr>
      <vt:lpstr>процент вып-я</vt:lpstr>
      <vt:lpstr>задания</vt:lpstr>
      <vt:lpstr>'1'!Область_печати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 С. Николаева</dc:creator>
  <cp:lastModifiedBy>User</cp:lastModifiedBy>
  <dcterms:created xsi:type="dcterms:W3CDTF">2016-10-24T20:28:15Z</dcterms:created>
  <dcterms:modified xsi:type="dcterms:W3CDTF">2023-01-22T09:40:52Z</dcterms:modified>
</cp:coreProperties>
</file>