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6608" windowHeight="7992" tabRatio="608" activeTab="8"/>
  </bookViews>
  <sheets>
    <sheet name="1" sheetId="4" r:id="rId1"/>
    <sheet name="2" sheetId="5" r:id="rId2"/>
    <sheet name="уровни" sheetId="13" r:id="rId3"/>
    <sheet name="9А" sheetId="11" r:id="rId4"/>
    <sheet name="9В" sheetId="18" r:id="rId5"/>
    <sheet name="показатели" sheetId="6" r:id="rId6"/>
    <sheet name="отметки" sheetId="14" r:id="rId7"/>
    <sheet name="качество" sheetId="15" r:id="rId8"/>
    <sheet name="процент вып-я" sheetId="16" r:id="rId9"/>
    <sheet name="задания" sheetId="17" r:id="rId10"/>
  </sheets>
  <definedNames>
    <definedName name="_xlnm._FilterDatabase" localSheetId="0" hidden="1">'1'!$E$3:$AF$30</definedName>
    <definedName name="_xlnm.Print_Area" localSheetId="0">'1'!$A$2:$AF$48</definedName>
  </definedNames>
  <calcPr calcId="145621"/>
</workbook>
</file>

<file path=xl/calcChain.xml><?xml version="1.0" encoding="utf-8"?>
<calcChain xmlns="http://schemas.openxmlformats.org/spreadsheetml/2006/main">
  <c r="C4" i="6" l="1"/>
  <c r="J12" i="5"/>
  <c r="J4" i="5"/>
  <c r="O27" i="18"/>
  <c r="N27" i="18"/>
  <c r="M27" i="18"/>
  <c r="L27" i="18"/>
  <c r="K27" i="18"/>
  <c r="J27" i="18"/>
  <c r="I27" i="18"/>
  <c r="H27" i="18"/>
  <c r="G27" i="18"/>
  <c r="F27" i="18"/>
  <c r="E27" i="18"/>
  <c r="Q25" i="18"/>
  <c r="P25" i="18"/>
  <c r="V16" i="18"/>
  <c r="K4" i="6" s="1"/>
  <c r="V15" i="18"/>
  <c r="J4" i="6" s="1"/>
  <c r="U10" i="18"/>
  <c r="V10" i="18" s="1"/>
  <c r="U9" i="18"/>
  <c r="E4" i="6" s="1"/>
  <c r="U8" i="18"/>
  <c r="F4" i="6" s="1"/>
  <c r="U7" i="18"/>
  <c r="V7" i="18" s="1"/>
  <c r="AD5" i="18"/>
  <c r="AC5" i="18"/>
  <c r="AB5" i="18"/>
  <c r="AA5" i="18"/>
  <c r="Z5" i="18"/>
  <c r="Y5" i="18"/>
  <c r="X5" i="18"/>
  <c r="W5" i="18"/>
  <c r="V5" i="18"/>
  <c r="U5" i="18"/>
  <c r="T5" i="18"/>
  <c r="AD4" i="18"/>
  <c r="AC4" i="18"/>
  <c r="AB4" i="18"/>
  <c r="AA4" i="18"/>
  <c r="Z4" i="18"/>
  <c r="Y4" i="18"/>
  <c r="X4" i="18"/>
  <c r="W4" i="18"/>
  <c r="V4" i="18"/>
  <c r="U4" i="18"/>
  <c r="T4" i="18"/>
  <c r="O1" i="18"/>
  <c r="O25" i="18" s="1"/>
  <c r="N1" i="18"/>
  <c r="AC2" i="18" s="1"/>
  <c r="M1" i="18"/>
  <c r="M25" i="18" s="1"/>
  <c r="L1" i="18"/>
  <c r="L25" i="18" s="1"/>
  <c r="K1" i="18"/>
  <c r="Z2" i="18" s="1"/>
  <c r="J1" i="18"/>
  <c r="Y2" i="18" s="1"/>
  <c r="I1" i="18"/>
  <c r="I25" i="18" s="1"/>
  <c r="H1" i="18"/>
  <c r="H25" i="18" s="1"/>
  <c r="G1" i="18"/>
  <c r="G25" i="18" s="1"/>
  <c r="F1" i="18"/>
  <c r="U2" i="18" s="1"/>
  <c r="E1" i="18"/>
  <c r="E25" i="18" s="1"/>
  <c r="F1" i="11"/>
  <c r="G1" i="11"/>
  <c r="H1" i="11"/>
  <c r="I1" i="11"/>
  <c r="J1" i="11"/>
  <c r="K1" i="11"/>
  <c r="L1" i="11"/>
  <c r="M1" i="11"/>
  <c r="N1" i="11"/>
  <c r="O1" i="11"/>
  <c r="E1" i="11"/>
  <c r="U7" i="11"/>
  <c r="AE39" i="4"/>
  <c r="AF39" i="4" s="1"/>
  <c r="AF1" i="4"/>
  <c r="U3" i="18" l="1"/>
  <c r="Y3" i="18"/>
  <c r="AC3" i="18"/>
  <c r="V8" i="18"/>
  <c r="V9" i="18"/>
  <c r="D4" i="6"/>
  <c r="W2" i="18"/>
  <c r="I6" i="5" s="1"/>
  <c r="AD2" i="18"/>
  <c r="AD3" i="18" s="1"/>
  <c r="V2" i="18"/>
  <c r="V3" i="18" s="1"/>
  <c r="K5" i="5"/>
  <c r="K8" i="5"/>
  <c r="K12" i="5"/>
  <c r="K4" i="5"/>
  <c r="K13" i="5"/>
  <c r="J8" i="5"/>
  <c r="V13" i="18"/>
  <c r="G4" i="6"/>
  <c r="Z3" i="18"/>
  <c r="I9" i="5"/>
  <c r="K10" i="5"/>
  <c r="K6" i="5"/>
  <c r="J25" i="18"/>
  <c r="K25" i="18"/>
  <c r="I8" i="5"/>
  <c r="F25" i="18"/>
  <c r="N25" i="18"/>
  <c r="I4" i="5"/>
  <c r="I12" i="5"/>
  <c r="AF6" i="4"/>
  <c r="AA2" i="18"/>
  <c r="J6" i="5"/>
  <c r="J10" i="5"/>
  <c r="V14" i="18"/>
  <c r="I4" i="6" s="1"/>
  <c r="T2" i="18"/>
  <c r="X2" i="18"/>
  <c r="AB2" i="18"/>
  <c r="R1" i="18"/>
  <c r="O27" i="11"/>
  <c r="N27" i="11"/>
  <c r="M27" i="11"/>
  <c r="L27" i="11"/>
  <c r="K27" i="11"/>
  <c r="J27" i="11"/>
  <c r="I27" i="11"/>
  <c r="H27" i="11"/>
  <c r="G27" i="11"/>
  <c r="F27" i="11"/>
  <c r="E27" i="11"/>
  <c r="I13" i="5" l="1"/>
  <c r="K9" i="5"/>
  <c r="W3" i="18"/>
  <c r="I5" i="5"/>
  <c r="T3" i="18"/>
  <c r="I3" i="5"/>
  <c r="J3" i="5"/>
  <c r="J5" i="5"/>
  <c r="K11" i="5"/>
  <c r="AB3" i="18"/>
  <c r="I11" i="5"/>
  <c r="J11" i="5"/>
  <c r="J13" i="5"/>
  <c r="K7" i="5"/>
  <c r="AA3" i="18"/>
  <c r="I10" i="5"/>
  <c r="X3" i="18"/>
  <c r="I7" i="5"/>
  <c r="J7" i="5"/>
  <c r="J9" i="5"/>
  <c r="K3" i="5"/>
  <c r="R11" i="18"/>
  <c r="R7" i="18"/>
  <c r="R9" i="18"/>
  <c r="R14" i="18"/>
  <c r="R10" i="18"/>
  <c r="R17" i="18"/>
  <c r="R15" i="18"/>
  <c r="R13" i="18"/>
  <c r="R8" i="18"/>
  <c r="R6" i="18"/>
  <c r="R16" i="18"/>
  <c r="R12" i="18"/>
  <c r="F33" i="4"/>
  <c r="L4" i="5" s="1"/>
  <c r="G4" i="5" s="1"/>
  <c r="G33" i="4"/>
  <c r="L5" i="5" s="1"/>
  <c r="G5" i="5" s="1"/>
  <c r="H33" i="4"/>
  <c r="L6" i="5" s="1"/>
  <c r="G6" i="5" s="1"/>
  <c r="I33" i="4"/>
  <c r="L7" i="5" s="1"/>
  <c r="G7" i="5" s="1"/>
  <c r="J33" i="4"/>
  <c r="L8" i="5" s="1"/>
  <c r="G8" i="5" s="1"/>
  <c r="K33" i="4"/>
  <c r="L9" i="5" s="1"/>
  <c r="G9" i="5" s="1"/>
  <c r="L33" i="4"/>
  <c r="L10" i="5" s="1"/>
  <c r="G10" i="5" s="1"/>
  <c r="M33" i="4"/>
  <c r="L11" i="5" s="1"/>
  <c r="G11" i="5" s="1"/>
  <c r="N33" i="4"/>
  <c r="L12" i="5" s="1"/>
  <c r="G12" i="5" s="1"/>
  <c r="O33" i="4"/>
  <c r="L13" i="5" s="1"/>
  <c r="G13" i="5" s="1"/>
  <c r="E33" i="4"/>
  <c r="L3" i="5" s="1"/>
  <c r="G3" i="5" s="1"/>
  <c r="C3" i="6"/>
  <c r="V16" i="11"/>
  <c r="K3" i="6" s="1"/>
  <c r="V15" i="11"/>
  <c r="J3" i="6" s="1"/>
  <c r="U10" i="11"/>
  <c r="V10" i="11" s="1"/>
  <c r="U9" i="11"/>
  <c r="U8" i="11"/>
  <c r="F3" i="6" s="1"/>
  <c r="V7" i="11"/>
  <c r="AD5" i="11"/>
  <c r="AC5" i="11"/>
  <c r="AB5" i="11"/>
  <c r="AA5" i="11"/>
  <c r="Z5" i="11"/>
  <c r="Y5" i="11"/>
  <c r="X5" i="11"/>
  <c r="W5" i="11"/>
  <c r="V5" i="11"/>
  <c r="U5" i="11"/>
  <c r="T5" i="11"/>
  <c r="AD4" i="11"/>
  <c r="AC4" i="11"/>
  <c r="AB4" i="11"/>
  <c r="AA4" i="11"/>
  <c r="Z4" i="11"/>
  <c r="Y4" i="11"/>
  <c r="X4" i="11"/>
  <c r="W4" i="11"/>
  <c r="V4" i="11"/>
  <c r="U4" i="11"/>
  <c r="T4" i="11"/>
  <c r="AD2" i="11"/>
  <c r="H13" i="5" s="1"/>
  <c r="AC2" i="11"/>
  <c r="H12" i="5" s="1"/>
  <c r="AB2" i="11"/>
  <c r="H11" i="5" s="1"/>
  <c r="AA2" i="11"/>
  <c r="H10" i="5" s="1"/>
  <c r="Z2" i="11"/>
  <c r="H9" i="5" s="1"/>
  <c r="Y2" i="11"/>
  <c r="H8" i="5" s="1"/>
  <c r="X2" i="11"/>
  <c r="H7" i="5" s="1"/>
  <c r="W2" i="11"/>
  <c r="H6" i="5" s="1"/>
  <c r="V2" i="11"/>
  <c r="H5" i="5" s="1"/>
  <c r="U2" i="11"/>
  <c r="H4" i="5" s="1"/>
  <c r="T2" i="11"/>
  <c r="H3" i="5" s="1"/>
  <c r="Q25" i="11"/>
  <c r="P25" i="11"/>
  <c r="O25" i="11"/>
  <c r="N25" i="11"/>
  <c r="M25" i="11"/>
  <c r="L25" i="11"/>
  <c r="K25" i="11"/>
  <c r="J25" i="11"/>
  <c r="I25" i="11"/>
  <c r="H25" i="11"/>
  <c r="G25" i="11"/>
  <c r="F25" i="11"/>
  <c r="E25" i="11"/>
  <c r="R1" i="11"/>
  <c r="F35" i="4"/>
  <c r="G35" i="4"/>
  <c r="H35" i="4"/>
  <c r="I35" i="4"/>
  <c r="J35" i="4"/>
  <c r="K35" i="4"/>
  <c r="L35" i="4"/>
  <c r="M35" i="4"/>
  <c r="N35" i="4"/>
  <c r="O35" i="4"/>
  <c r="E35" i="4"/>
  <c r="AE30" i="4"/>
  <c r="AD30" i="4"/>
  <c r="R6" i="11" l="1"/>
  <c r="R16" i="11"/>
  <c r="R17" i="11"/>
  <c r="V24" i="18"/>
  <c r="W24" i="18" s="1"/>
  <c r="V20" i="18"/>
  <c r="V17" i="18"/>
  <c r="L4" i="6" s="1"/>
  <c r="V12" i="18"/>
  <c r="R25" i="18"/>
  <c r="R8" i="11"/>
  <c r="R12" i="11"/>
  <c r="R9" i="11"/>
  <c r="R13" i="11"/>
  <c r="R10" i="11"/>
  <c r="R14" i="11"/>
  <c r="R7" i="11"/>
  <c r="R11" i="11"/>
  <c r="R15" i="11"/>
  <c r="V3" i="11"/>
  <c r="Z3" i="11"/>
  <c r="AD3" i="11"/>
  <c r="W3" i="11"/>
  <c r="AA3" i="11"/>
  <c r="T3" i="11"/>
  <c r="X3" i="11"/>
  <c r="AB3" i="11"/>
  <c r="V14" i="11"/>
  <c r="I3" i="6" s="1"/>
  <c r="U3" i="11"/>
  <c r="Y3" i="11"/>
  <c r="AC3" i="11"/>
  <c r="V13" i="11"/>
  <c r="D3" i="6"/>
  <c r="E3" i="6"/>
  <c r="G3" i="6"/>
  <c r="V8" i="11"/>
  <c r="V9" i="11"/>
  <c r="AF48" i="4"/>
  <c r="K5" i="6" s="1"/>
  <c r="AF47" i="4"/>
  <c r="J5" i="6" s="1"/>
  <c r="AE42" i="4"/>
  <c r="AF42" i="4" s="1"/>
  <c r="AE41" i="4"/>
  <c r="AE40" i="4"/>
  <c r="AF40" i="4" s="1"/>
  <c r="H3" i="6" l="1"/>
  <c r="H4" i="6"/>
  <c r="V21" i="18"/>
  <c r="W20" i="18"/>
  <c r="V20" i="11"/>
  <c r="V24" i="11"/>
  <c r="W24" i="11" s="1"/>
  <c r="V12" i="11"/>
  <c r="V17" i="11"/>
  <c r="L3" i="6" s="1"/>
  <c r="R25" i="11"/>
  <c r="AF46" i="4"/>
  <c r="I5" i="6" s="1"/>
  <c r="C5" i="6"/>
  <c r="AF41" i="4"/>
  <c r="AF45" i="4"/>
  <c r="H5" i="6" s="1"/>
  <c r="G5" i="6"/>
  <c r="F5" i="6"/>
  <c r="D5" i="6"/>
  <c r="E5" i="6"/>
  <c r="W21" i="18" l="1"/>
  <c r="V22" i="18"/>
  <c r="V21" i="11"/>
  <c r="W20" i="11"/>
  <c r="F36" i="4"/>
  <c r="G36" i="4"/>
  <c r="H36" i="4"/>
  <c r="I36" i="4"/>
  <c r="J36" i="4"/>
  <c r="K36" i="4"/>
  <c r="L36" i="4"/>
  <c r="M36" i="4"/>
  <c r="N36" i="4"/>
  <c r="O36" i="4"/>
  <c r="E36" i="4"/>
  <c r="F30" i="4"/>
  <c r="G30" i="4"/>
  <c r="H30" i="4"/>
  <c r="I30" i="4"/>
  <c r="J30" i="4"/>
  <c r="K30" i="4"/>
  <c r="L30" i="4"/>
  <c r="M30" i="4"/>
  <c r="N30" i="4"/>
  <c r="O30" i="4"/>
  <c r="E30" i="4"/>
  <c r="W22" i="18" l="1"/>
  <c r="V23" i="18"/>
  <c r="W23" i="18" s="1"/>
  <c r="V22" i="11"/>
  <c r="W21" i="11"/>
  <c r="AF7" i="4"/>
  <c r="AF9" i="4"/>
  <c r="AF11" i="4"/>
  <c r="AF13" i="4"/>
  <c r="AF15" i="4"/>
  <c r="AF17" i="4"/>
  <c r="AF19" i="4"/>
  <c r="AF21" i="4"/>
  <c r="AF23" i="4"/>
  <c r="AF8" i="4"/>
  <c r="AF10" i="4"/>
  <c r="AF12" i="4"/>
  <c r="AF14" i="4"/>
  <c r="AF16" i="4"/>
  <c r="AF18" i="4"/>
  <c r="AF20" i="4"/>
  <c r="AF22" i="4"/>
  <c r="AF24" i="4"/>
  <c r="M34" i="4"/>
  <c r="I34" i="4"/>
  <c r="E34" i="4"/>
  <c r="L34" i="4"/>
  <c r="H34" i="4"/>
  <c r="O34" i="4"/>
  <c r="K34" i="4"/>
  <c r="G34" i="4"/>
  <c r="N34" i="4"/>
  <c r="J34" i="4"/>
  <c r="F34" i="4"/>
  <c r="AF27" i="4"/>
  <c r="AF26" i="4"/>
  <c r="AF29" i="4"/>
  <c r="AF25" i="4"/>
  <c r="AF28" i="4"/>
  <c r="AF44" i="4" l="1"/>
  <c r="V23" i="11"/>
  <c r="W23" i="11" s="1"/>
  <c r="W22" i="11"/>
  <c r="J49" i="4"/>
  <c r="K49" i="4" s="1"/>
  <c r="J45" i="4"/>
  <c r="K45" i="4" s="1"/>
  <c r="AF30" i="4"/>
  <c r="AF49" i="4"/>
  <c r="L5" i="6" s="1"/>
  <c r="J46" i="4" l="1"/>
  <c r="K46" i="4" l="1"/>
  <c r="J47" i="4"/>
  <c r="K47" i="4" l="1"/>
  <c r="J48" i="4"/>
  <c r="K48" i="4" s="1"/>
</calcChain>
</file>

<file path=xl/sharedStrings.xml><?xml version="1.0" encoding="utf-8"?>
<sst xmlns="http://schemas.openxmlformats.org/spreadsheetml/2006/main" count="234" uniqueCount="100">
  <si>
    <t>N</t>
  </si>
  <si>
    <t>Фамилия</t>
  </si>
  <si>
    <t>Класс</t>
  </si>
  <si>
    <t>Вариант</t>
  </si>
  <si>
    <t>Первичный балл</t>
  </si>
  <si>
    <t>Отметка</t>
  </si>
  <si>
    <t>Выполнение заданий</t>
  </si>
  <si>
    <t>% вып-я</t>
  </si>
  <si>
    <t>не справились</t>
  </si>
  <si>
    <t>не приступали</t>
  </si>
  <si>
    <t>писало работу</t>
  </si>
  <si>
    <t>справились без ошибок</t>
  </si>
  <si>
    <t>допустили ошибки</t>
  </si>
  <si>
    <t>отметка 2</t>
  </si>
  <si>
    <t>отметка 3</t>
  </si>
  <si>
    <t>отметка 4</t>
  </si>
  <si>
    <t>отметка 5</t>
  </si>
  <si>
    <t>уровень обученности</t>
  </si>
  <si>
    <t>средняя отметка</t>
  </si>
  <si>
    <t>ФИО учителя</t>
  </si>
  <si>
    <t>Кол-во учащихся</t>
  </si>
  <si>
    <t>"5"</t>
  </si>
  <si>
    <t>"4"</t>
  </si>
  <si>
    <t>"3"</t>
  </si>
  <si>
    <t>"2"</t>
  </si>
  <si>
    <t>Средний оценочный балл</t>
  </si>
  <si>
    <t>Средний тестовый балл</t>
  </si>
  <si>
    <t>ИТОГО</t>
  </si>
  <si>
    <t>4А</t>
  </si>
  <si>
    <t>4Б</t>
  </si>
  <si>
    <t>4В</t>
  </si>
  <si>
    <t>4Г</t>
  </si>
  <si>
    <t>средний тестовый балл</t>
  </si>
  <si>
    <t>Уровень обученности</t>
  </si>
  <si>
    <t>Качество обученности</t>
  </si>
  <si>
    <t>качество обученности</t>
  </si>
  <si>
    <t>Средний процент выполнения</t>
  </si>
  <si>
    <t xml:space="preserve">№ задания </t>
  </si>
  <si>
    <t>справились без ошибок (в %)</t>
  </si>
  <si>
    <t>Максимум</t>
  </si>
  <si>
    <t>класс</t>
  </si>
  <si>
    <t>По ОО</t>
  </si>
  <si>
    <t>По региону</t>
  </si>
  <si>
    <t>По России</t>
  </si>
  <si>
    <t>Максимум за задание</t>
  </si>
  <si>
    <t xml:space="preserve">проверяемые требования (умения) </t>
  </si>
  <si>
    <t xml:space="preserve">Итоги </t>
  </si>
  <si>
    <t>справились c ошибками (в %)</t>
  </si>
  <si>
    <t>средний процент вып-я</t>
  </si>
  <si>
    <t>ВЫСОКИЙ</t>
  </si>
  <si>
    <t>ПОВЫШЕННЫЙ</t>
  </si>
  <si>
    <t>БАЗОВЫЙ</t>
  </si>
  <si>
    <t>ПОНИЖЕННЫЙ</t>
  </si>
  <si>
    <t>НЕДОСТАТОЧНЫЙ</t>
  </si>
  <si>
    <t>%</t>
  </si>
  <si>
    <t>кол-во</t>
  </si>
  <si>
    <t>уровень</t>
  </si>
  <si>
    <t>набрали МАХ</t>
  </si>
  <si>
    <t>средний % вып-я</t>
  </si>
  <si>
    <t>среднее</t>
  </si>
  <si>
    <t>Ашихмина Виктория</t>
  </si>
  <si>
    <t>А</t>
  </si>
  <si>
    <t>Головков Данила</t>
  </si>
  <si>
    <t>Идеменева Татьяна</t>
  </si>
  <si>
    <t>Кнутиков Владислав</t>
  </si>
  <si>
    <t>Курденков Дмитрий</t>
  </si>
  <si>
    <t>Назарова Дарья</t>
  </si>
  <si>
    <t>Сайидов Артем</t>
  </si>
  <si>
    <t>Фахрутдинов Дамир</t>
  </si>
  <si>
    <t>Чуканов Виктор</t>
  </si>
  <si>
    <t>Шальнов Владимир</t>
  </si>
  <si>
    <t>Камамедова Светлана</t>
  </si>
  <si>
    <t>В</t>
  </si>
  <si>
    <t>Маликов Билол</t>
  </si>
  <si>
    <t>Сабаева Александра</t>
  </si>
  <si>
    <t>Бухариева Марзия</t>
  </si>
  <si>
    <t>Хаустова Анна</t>
  </si>
  <si>
    <t>Шальнов Иван</t>
  </si>
  <si>
    <t>Тисленко Дмитрий</t>
  </si>
  <si>
    <t>Чирков Богдан</t>
  </si>
  <si>
    <t>Багров Александр</t>
  </si>
  <si>
    <t>Алмакаев Владимир</t>
  </si>
  <si>
    <t>Воробьёв Антон</t>
  </si>
  <si>
    <t>Леонтьева Олеся</t>
  </si>
  <si>
    <t>Бахтиёри Далер</t>
  </si>
  <si>
    <t>Глухов Михаил</t>
  </si>
  <si>
    <t>1. 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t>
  </si>
  <si>
    <t xml:space="preserve">2. 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t>
  </si>
  <si>
    <t>3. 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t>
  </si>
  <si>
    <t xml:space="preserve">4. 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</si>
  <si>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 xml:space="preserve">5. 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</si>
  <si>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6. 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t>
  </si>
  <si>
    <t xml:space="preserve">7. 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t>
  </si>
  <si>
    <t>8. 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t>
  </si>
  <si>
    <t>9. 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t>
  </si>
  <si>
    <t>10. 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t>
  </si>
  <si>
    <t>11. 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t>
  </si>
  <si>
    <t>9А</t>
  </si>
  <si>
    <t>9В</t>
  </si>
  <si>
    <t>Федосеева 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</si>
</sst>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11"/>
      <color theme="1"/>
      <name val="Calibri"/>
      <family val="2"/>
      <charset val="204"/>
      <scheme val="minor"/>
    </font>
    <font>
      <b/>
      <sz val="10"/>
      <name val="Arial"/>
      <family val="2"/>
      <charset val="204"/>
    </font>
    <font>
      <b/>
      <sz val="10"/>
      <name val="Times New Roman"/>
      <family val="1"/>
      <charset val="204"/>
    </font>
    <font>
      <sz val="10"/>
      <color theme="1"/>
      <name val="Calibri"/>
      <family val="2"/>
      <charset val="204"/>
      <scheme val="minor"/>
    </font>
    <font>
      <sz val="10"/>
      <name val="Arial"/>
      <family val="2"/>
      <charset val="204"/>
    </font>
    <font>
      <sz val="10"/>
      <color indexed="8"/>
      <name val="Arial"/>
      <family val="2"/>
      <charset val="204"/>
    </font>
    <font>
      <b/>
      <sz val="10"/>
      <color indexed="8"/>
      <name val="Arial"/>
      <family val="2"/>
      <charset val="204"/>
    </font>
    <font>
      <b/>
      <sz val="11"/>
      <color theme="1"/>
      <name val="Calibri"/>
      <family val="2"/>
      <charset val="204"/>
      <scheme val="minor"/>
    </font>
    <font>
      <b/>
      <sz val="10"/>
      <color rgb="FF000000"/>
      <name val="Arial"/>
      <family val="2"/>
      <charset val="204"/>
    </font>
    <font>
      <sz val="10"/>
      <color rgb="FF000000"/>
      <name val="Arial"/>
      <family val="2"/>
      <charset val="204"/>
    </font>
    <font>
      <sz val="10"/>
      <color theme="1"/>
      <name val="Arial"/>
      <family val="2"/>
      <charset val="204"/>
    </font>
    <font>
      <b/>
      <sz val="10"/>
      <color theme="1"/>
      <name val="Arial"/>
      <family val="2"/>
      <charset val="204"/>
    </font>
    <font>
      <sz val="8"/>
      <color theme="1"/>
      <name val="Arial"/>
      <family val="2"/>
      <charset val="204"/>
    </font>
    <font>
      <sz val="11"/>
      <color rgb="FF000000"/>
      <name val="Calibri"/>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14" fillId="0" borderId="0"/>
  </cellStyleXfs>
  <cellXfs count="108">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164" fontId="0" fillId="0" borderId="1" xfId="0" applyNumberFormat="1" applyBorder="1" applyAlignment="1">
      <alignment horizontal="center" vertical="center"/>
    </xf>
    <xf numFmtId="164" fontId="0" fillId="0" borderId="1" xfId="0" applyNumberFormat="1" applyBorder="1" applyAlignment="1">
      <alignment shrinkToFit="1"/>
    </xf>
    <xf numFmtId="0" fontId="0" fillId="2" borderId="1" xfId="0" applyFill="1" applyBorder="1"/>
    <xf numFmtId="0" fontId="0" fillId="4" borderId="1" xfId="0" applyFill="1" applyBorder="1"/>
    <xf numFmtId="164" fontId="0" fillId="4" borderId="1" xfId="0" applyNumberFormat="1" applyFill="1" applyBorder="1" applyAlignment="1">
      <alignment shrinkToFit="1"/>
    </xf>
    <xf numFmtId="0" fontId="0" fillId="5" borderId="1" xfId="0" applyFill="1" applyBorder="1"/>
    <xf numFmtId="164" fontId="0" fillId="5" borderId="1" xfId="0" applyNumberFormat="1" applyFill="1" applyBorder="1" applyAlignment="1">
      <alignment shrinkToFit="1"/>
    </xf>
    <xf numFmtId="164" fontId="0" fillId="2" borderId="1" xfId="0" applyNumberFormat="1" applyFill="1" applyBorder="1" applyAlignment="1">
      <alignment shrinkToFit="1"/>
    </xf>
    <xf numFmtId="0" fontId="0" fillId="3" borderId="1" xfId="0" applyFill="1" applyBorder="1"/>
    <xf numFmtId="164" fontId="0" fillId="3" borderId="1" xfId="0" applyNumberFormat="1" applyFill="1" applyBorder="1" applyAlignment="1">
      <alignment shrinkToFit="1"/>
    </xf>
    <xf numFmtId="0" fontId="3" fillId="0" borderId="0" xfId="0" applyFont="1" applyFill="1" applyBorder="1" applyAlignment="1">
      <alignment vertical="center" wrapText="1"/>
    </xf>
    <xf numFmtId="0" fontId="4" fillId="0" borderId="0" xfId="0" applyFont="1"/>
    <xf numFmtId="0" fontId="4" fillId="0" borderId="0" xfId="0" applyFont="1" applyFill="1" applyBorder="1"/>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0" xfId="0" applyFont="1" applyBorder="1"/>
    <xf numFmtId="0" fontId="2" fillId="0" borderId="1" xfId="0" applyFont="1" applyBorder="1"/>
    <xf numFmtId="0" fontId="6"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right"/>
    </xf>
    <xf numFmtId="0" fontId="2" fillId="0" borderId="1" xfId="0" applyFont="1" applyFill="1" applyBorder="1" applyAlignment="1">
      <alignment horizontal="center" vertical="center" textRotation="90" wrapText="1"/>
    </xf>
    <xf numFmtId="0" fontId="0" fillId="0" borderId="0" xfId="0" applyBorder="1"/>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vertical="center"/>
    </xf>
    <xf numFmtId="0" fontId="0" fillId="3" borderId="1" xfId="0" applyFill="1" applyBorder="1" applyAlignment="1">
      <alignment horizontal="right"/>
    </xf>
    <xf numFmtId="0" fontId="0" fillId="2" borderId="1" xfId="0" applyFill="1" applyBorder="1" applyAlignment="1">
      <alignment horizontal="right"/>
    </xf>
    <xf numFmtId="0" fontId="0" fillId="5" borderId="1" xfId="0" applyFill="1" applyBorder="1" applyAlignment="1">
      <alignment horizontal="right"/>
    </xf>
    <xf numFmtId="0" fontId="0" fillId="4" borderId="1" xfId="0" applyFill="1" applyBorder="1" applyAlignment="1">
      <alignment horizontal="right"/>
    </xf>
    <xf numFmtId="164" fontId="8" fillId="0" borderId="1" xfId="0" applyNumberFormat="1" applyFont="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center"/>
    </xf>
    <xf numFmtId="0" fontId="0" fillId="0" borderId="3" xfId="0" applyBorder="1" applyAlignment="1">
      <alignment horizontal="center" vertical="center"/>
    </xf>
    <xf numFmtId="0" fontId="11" fillId="0" borderId="0" xfId="0" applyFont="1" applyFill="1"/>
    <xf numFmtId="0" fontId="2" fillId="0" borderId="1" xfId="0" applyFont="1" applyFill="1" applyBorder="1" applyAlignment="1">
      <alignment horizontal="center" vertical="center" textRotation="90"/>
    </xf>
    <xf numFmtId="0" fontId="2" fillId="0" borderId="1" xfId="0" applyFont="1" applyFill="1" applyBorder="1" applyAlignment="1">
      <alignment horizontal="center" vertical="center" wrapText="1"/>
    </xf>
    <xf numFmtId="0" fontId="11" fillId="0" borderId="0" xfId="0" applyFont="1"/>
    <xf numFmtId="0" fontId="5"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5" fillId="0" borderId="1" xfId="0" applyFont="1" applyFill="1" applyBorder="1"/>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2" fillId="0" borderId="0" xfId="0" applyFont="1" applyAlignment="1">
      <alignment horizontal="center"/>
    </xf>
    <xf numFmtId="0" fontId="9" fillId="0" borderId="2" xfId="0" applyFont="1" applyBorder="1" applyAlignment="1">
      <alignment horizontal="center" vertical="center" wrapText="1"/>
    </xf>
    <xf numFmtId="164" fontId="5" fillId="0" borderId="1"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5" fillId="6" borderId="1" xfId="0" applyFont="1" applyFill="1" applyBorder="1" applyAlignment="1">
      <alignment horizontal="center" vertical="center"/>
    </xf>
    <xf numFmtId="164" fontId="5" fillId="6" borderId="1" xfId="1" applyNumberFormat="1" applyFont="1" applyFill="1" applyBorder="1" applyAlignment="1">
      <alignment horizontal="center" vertical="center"/>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textRotation="90" wrapText="1"/>
    </xf>
    <xf numFmtId="164" fontId="5" fillId="7" borderId="1" xfId="0" applyNumberFormat="1" applyFont="1" applyFill="1" applyBorder="1" applyAlignment="1">
      <alignment horizontal="center" vertical="center"/>
    </xf>
    <xf numFmtId="164" fontId="6" fillId="7"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165" fontId="12" fillId="0" borderId="1" xfId="0" applyNumberFormat="1" applyFont="1" applyFill="1" applyBorder="1" applyAlignment="1">
      <alignment horizontal="center" vertical="center"/>
    </xf>
    <xf numFmtId="0" fontId="0" fillId="0" borderId="1" xfId="0" applyBorder="1" applyAlignment="1">
      <alignment horizont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0" fillId="3" borderId="1" xfId="0" applyFill="1" applyBorder="1" applyAlignment="1">
      <alignment horizontal="right" shrinkToFit="1"/>
    </xf>
    <xf numFmtId="0" fontId="0" fillId="2" borderId="1" xfId="0" applyFill="1" applyBorder="1" applyAlignment="1">
      <alignment horizontal="right" shrinkToFit="1"/>
    </xf>
    <xf numFmtId="0" fontId="0" fillId="5" borderId="1" xfId="0" applyFill="1" applyBorder="1" applyAlignment="1">
      <alignment horizontal="right" shrinkToFit="1"/>
    </xf>
    <xf numFmtId="0" fontId="0" fillId="4" borderId="1" xfId="0" applyFill="1" applyBorder="1" applyAlignment="1">
      <alignment horizontal="right" shrinkToFit="1"/>
    </xf>
    <xf numFmtId="164" fontId="0" fillId="0" borderId="1" xfId="0" applyNumberFormat="1" applyBorder="1" applyAlignment="1">
      <alignment horizontal="center" shrinkToFit="1"/>
    </xf>
    <xf numFmtId="0" fontId="13" fillId="0" borderId="1" xfId="0" applyFont="1" applyBorder="1" applyAlignment="1">
      <alignment horizontal="left" textRotation="90" wrapText="1"/>
    </xf>
    <xf numFmtId="0" fontId="0" fillId="3" borderId="1" xfId="0" applyFill="1" applyBorder="1" applyAlignment="1">
      <alignment horizontal="center" vertical="center"/>
    </xf>
    <xf numFmtId="0" fontId="14" fillId="0" borderId="8" xfId="2" applyBorder="1"/>
    <xf numFmtId="0" fontId="0" fillId="0" borderId="7" xfId="0" applyFill="1" applyBorder="1"/>
    <xf numFmtId="0" fontId="14" fillId="0" borderId="1" xfId="2" applyBorder="1"/>
    <xf numFmtId="0" fontId="14" fillId="0" borderId="9" xfId="2" applyBorder="1"/>
    <xf numFmtId="0" fontId="0" fillId="0" borderId="1" xfId="0" applyBorder="1" applyAlignment="1">
      <alignment horizontal="left" vertical="center"/>
    </xf>
    <xf numFmtId="0" fontId="0" fillId="0" borderId="1" xfId="0" applyBorder="1" applyAlignment="1">
      <alignment horizontal="center"/>
    </xf>
    <xf numFmtId="0" fontId="0" fillId="0" borderId="3" xfId="0" applyBorder="1" applyAlignment="1">
      <alignment horizontal="center" shrinkToFit="1"/>
    </xf>
    <xf numFmtId="0" fontId="0" fillId="0" borderId="5" xfId="0" applyBorder="1" applyAlignment="1">
      <alignment horizontal="center" shrinkToFi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2" fillId="0" borderId="1" xfId="0" applyFont="1" applyFill="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 fillId="0" borderId="2"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3">
    <cellStyle name="Обычный" xfId="0" builtinId="0"/>
    <cellStyle name="Обычный 2" xfId="2"/>
    <cellStyle name="Процентный" xfId="1" builtinId="5"/>
  </cellStyles>
  <dxfs count="29">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rgb="FFFF0000"/>
        </patternFill>
      </fill>
    </dxf>
    <dxf>
      <fill>
        <patternFill>
          <bgColor rgb="FFFF0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rgb="FFFF0000"/>
        </patternFill>
      </fill>
    </dxf>
    <dxf>
      <fill>
        <patternFill>
          <bgColor rgb="FFFF0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rgb="FFFF0000"/>
        </patternFill>
      </fill>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chartsheet" Target="chartsheets/sheet5.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solidFill>
                  <a:schemeClr val="tx2">
                    <a:lumMod val="75000"/>
                  </a:schemeClr>
                </a:solidFill>
              </a:defRPr>
            </a:pPr>
            <a:r>
              <a:rPr lang="ru-RU" sz="2400">
                <a:solidFill>
                  <a:schemeClr val="tx2">
                    <a:lumMod val="75000"/>
                  </a:schemeClr>
                </a:solidFill>
              </a:rPr>
              <a:t>Уровни образовательных достижений</a:t>
            </a:r>
          </a:p>
        </c:rich>
      </c:tx>
      <c:layout/>
      <c:overlay val="0"/>
    </c:title>
    <c:autoTitleDeleted val="0"/>
    <c:plotArea>
      <c:layout/>
      <c:pieChart>
        <c:varyColors val="1"/>
        <c:ser>
          <c:idx val="0"/>
          <c:order val="0"/>
          <c:dPt>
            <c:idx val="0"/>
            <c:bubble3D val="0"/>
            <c:spPr>
              <a:solidFill>
                <a:srgbClr val="0070C0"/>
              </a:solidFill>
            </c:spPr>
          </c:dPt>
          <c:dPt>
            <c:idx val="1"/>
            <c:bubble3D val="0"/>
            <c:spPr>
              <a:solidFill>
                <a:schemeClr val="accent6">
                  <a:lumMod val="75000"/>
                </a:schemeClr>
              </a:solidFill>
            </c:spPr>
          </c:dPt>
          <c:dPt>
            <c:idx val="2"/>
            <c:bubble3D val="0"/>
            <c:spPr>
              <a:solidFill>
                <a:schemeClr val="accent3">
                  <a:lumMod val="75000"/>
                </a:schemeClr>
              </a:solidFill>
            </c:spPr>
          </c:dPt>
          <c:dPt>
            <c:idx val="3"/>
            <c:bubble3D val="0"/>
            <c:spPr>
              <a:solidFill>
                <a:srgbClr val="FFFF00"/>
              </a:solidFill>
            </c:spPr>
          </c:dPt>
          <c:dPt>
            <c:idx val="4"/>
            <c:bubble3D val="0"/>
            <c:spPr>
              <a:solidFill>
                <a:srgbClr val="FF0000"/>
              </a:solidFill>
            </c:spPr>
          </c:dPt>
          <c:dLbls>
            <c:dLbl>
              <c:idx val="3"/>
              <c:layout>
                <c:manualLayout>
                  <c:x val="-1.2288242828579335E-2"/>
                  <c:y val="4.177949735317015E-3"/>
                </c:manualLayout>
              </c:layout>
              <c:dLblPos val="bestFit"/>
              <c:showLegendKey val="0"/>
              <c:showVal val="1"/>
              <c:showCatName val="0"/>
              <c:showSerName val="0"/>
              <c:showPercent val="0"/>
              <c:showBubbleSize val="0"/>
            </c:dLbl>
            <c:numFmt formatCode="#,##0.0" sourceLinked="0"/>
            <c:spPr>
              <a:noFill/>
              <a:ln>
                <a:noFill/>
              </a:ln>
            </c:spPr>
            <c:txPr>
              <a:bodyPr/>
              <a:lstStyle/>
              <a:p>
                <a:pPr>
                  <a:defRPr sz="2000" b="1"/>
                </a:pPr>
                <a:endParaRPr lang="ru-RU"/>
              </a:p>
            </c:txPr>
            <c:dLblPos val="outEnd"/>
            <c:showLegendKey val="0"/>
            <c:showVal val="1"/>
            <c:showCatName val="0"/>
            <c:showSerName val="0"/>
            <c:showPercent val="0"/>
            <c:showBubbleSize val="0"/>
            <c:showLeaderLines val="1"/>
          </c:dLbls>
          <c:cat>
            <c:strRef>
              <c:f>'1'!$E$45:$I$49</c:f>
              <c:strCache>
                <c:ptCount val="5"/>
                <c:pt idx="0">
                  <c:v>ВЫСОКИЙ</c:v>
                </c:pt>
                <c:pt idx="1">
                  <c:v>ПОВЫШЕННЫЙ</c:v>
                </c:pt>
                <c:pt idx="2">
                  <c:v>БАЗОВЫЙ</c:v>
                </c:pt>
                <c:pt idx="3">
                  <c:v>ПОНИЖЕННЫЙ</c:v>
                </c:pt>
                <c:pt idx="4">
                  <c:v>НЕДОСТАТОЧНЫЙ</c:v>
                </c:pt>
              </c:strCache>
            </c:strRef>
          </c:cat>
          <c:val>
            <c:numRef>
              <c:f>'1'!$K$45:$K$49</c:f>
              <c:numCache>
                <c:formatCode>0.0</c:formatCode>
                <c:ptCount val="5"/>
                <c:pt idx="0">
                  <c:v>0</c:v>
                </c:pt>
                <c:pt idx="1">
                  <c:v>0</c:v>
                </c:pt>
                <c:pt idx="2">
                  <c:v>0</c:v>
                </c:pt>
                <c:pt idx="3">
                  <c:v>8.3333333333333321</c:v>
                </c:pt>
                <c:pt idx="4">
                  <c:v>91.666666666666657</c:v>
                </c:pt>
              </c:numCache>
            </c:numRef>
          </c:val>
        </c:ser>
        <c:dLbls>
          <c:showLegendKey val="0"/>
          <c:showVal val="0"/>
          <c:showCatName val="0"/>
          <c:showSerName val="0"/>
          <c:showPercent val="0"/>
          <c:showBubbleSize val="0"/>
          <c:showLeaderLines val="1"/>
        </c:dLbls>
        <c:firstSliceAng val="0"/>
      </c:pieChart>
    </c:plotArea>
    <c:legend>
      <c:legendPos val="b"/>
      <c:layout/>
      <c:overlay val="0"/>
      <c:txPr>
        <a:bodyPr/>
        <a:lstStyle/>
        <a:p>
          <a:pPr rtl="0">
            <a:defRPr sz="1600" b="1"/>
          </a:pPr>
          <a:endParaRPr lang="ru-RU"/>
        </a:p>
      </c:txPr>
    </c:legend>
    <c:plotVisOnly val="1"/>
    <c:dispBlanksAs val="gap"/>
    <c:showDLblsOverMax val="0"/>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Уровень</a:t>
            </a:r>
            <a:r>
              <a:rPr lang="ru-RU" baseline="0"/>
              <a:t> образовательных достижений в классе</a:t>
            </a:r>
            <a:endParaRPr lang="ru-RU"/>
          </a:p>
        </c:rich>
      </c:tx>
      <c:layout/>
      <c:overlay val="0"/>
    </c:title>
    <c:autoTitleDeleted val="0"/>
    <c:plotArea>
      <c:layout/>
      <c:pieChart>
        <c:varyColors val="1"/>
        <c:ser>
          <c:idx val="0"/>
          <c:order val="0"/>
          <c:dLbls>
            <c:txPr>
              <a:bodyPr/>
              <a:lstStyle/>
              <a:p>
                <a:pPr>
                  <a:defRPr sz="1600"/>
                </a:pPr>
                <a:endParaRPr lang="ru-RU"/>
              </a:p>
            </c:txPr>
            <c:showLegendKey val="0"/>
            <c:showVal val="0"/>
            <c:showCatName val="0"/>
            <c:showSerName val="0"/>
            <c:showPercent val="1"/>
            <c:showBubbleSize val="0"/>
            <c:showLeaderLines val="1"/>
          </c:dLbls>
          <c:cat>
            <c:strRef>
              <c:f>'9А'!$T$20:$U$24</c:f>
              <c:strCache>
                <c:ptCount val="5"/>
                <c:pt idx="0">
                  <c:v>ВЫСОКИЙ</c:v>
                </c:pt>
                <c:pt idx="1">
                  <c:v>ПОВЫШЕННЫЙ</c:v>
                </c:pt>
                <c:pt idx="2">
                  <c:v>БАЗОВЫЙ</c:v>
                </c:pt>
                <c:pt idx="3">
                  <c:v>ПОНИЖЕННЫЙ</c:v>
                </c:pt>
                <c:pt idx="4">
                  <c:v>НЕДОСТАТОЧНЫЙ</c:v>
                </c:pt>
              </c:strCache>
            </c:strRef>
          </c:cat>
          <c:val>
            <c:numRef>
              <c:f>'9А'!$W$20:$W$24</c:f>
              <c:numCache>
                <c:formatCode>0.0</c:formatCode>
                <c:ptCount val="5"/>
                <c:pt idx="0">
                  <c:v>0</c:v>
                </c:pt>
                <c:pt idx="1">
                  <c:v>0</c:v>
                </c:pt>
                <c:pt idx="2">
                  <c:v>0</c:v>
                </c:pt>
                <c:pt idx="3">
                  <c:v>8.3333333333333321</c:v>
                </c:pt>
                <c:pt idx="4">
                  <c:v>91.666666666666657</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ru-RU"/>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Уровень</a:t>
            </a:r>
            <a:r>
              <a:rPr lang="ru-RU" baseline="0"/>
              <a:t> образовательных достижений в классе</a:t>
            </a:r>
            <a:endParaRPr lang="ru-RU"/>
          </a:p>
        </c:rich>
      </c:tx>
      <c:layout/>
      <c:overlay val="0"/>
    </c:title>
    <c:autoTitleDeleted val="0"/>
    <c:plotArea>
      <c:layout/>
      <c:pieChart>
        <c:varyColors val="1"/>
        <c:ser>
          <c:idx val="0"/>
          <c:order val="0"/>
          <c:dLbls>
            <c:txPr>
              <a:bodyPr/>
              <a:lstStyle/>
              <a:p>
                <a:pPr>
                  <a:defRPr sz="1600"/>
                </a:pPr>
                <a:endParaRPr lang="ru-RU"/>
              </a:p>
            </c:txPr>
            <c:showLegendKey val="0"/>
            <c:showVal val="0"/>
            <c:showCatName val="0"/>
            <c:showSerName val="0"/>
            <c:showPercent val="1"/>
            <c:showBubbleSize val="0"/>
            <c:showLeaderLines val="1"/>
          </c:dLbls>
          <c:cat>
            <c:strRef>
              <c:f>'9В'!$T$20:$U$24</c:f>
              <c:strCache>
                <c:ptCount val="5"/>
                <c:pt idx="0">
                  <c:v>ВЫСОКИЙ</c:v>
                </c:pt>
                <c:pt idx="1">
                  <c:v>ПОВЫШЕННЫЙ</c:v>
                </c:pt>
                <c:pt idx="2">
                  <c:v>БАЗОВЫЙ</c:v>
                </c:pt>
                <c:pt idx="3">
                  <c:v>ПОНИЖЕННЫЙ</c:v>
                </c:pt>
                <c:pt idx="4">
                  <c:v>НЕДОСТАТОЧНЫЙ</c:v>
                </c:pt>
              </c:strCache>
            </c:strRef>
          </c:cat>
          <c:val>
            <c:numRef>
              <c:f>'9В'!$W$20:$W$24</c:f>
              <c:numCache>
                <c:formatCode>0.0</c:formatCode>
                <c:ptCount val="5"/>
                <c:pt idx="0">
                  <c:v>0</c:v>
                </c:pt>
                <c:pt idx="1">
                  <c:v>0</c:v>
                </c:pt>
                <c:pt idx="2">
                  <c:v>0</c:v>
                </c:pt>
                <c:pt idx="3">
                  <c:v>8.3333333333333321</c:v>
                </c:pt>
                <c:pt idx="4">
                  <c:v>91.666666666666657</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ru-RU"/>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отметки</a:t>
            </a:r>
          </a:p>
        </c:rich>
      </c:tx>
      <c:layout>
        <c:manualLayout>
          <c:xMode val="edge"/>
          <c:yMode val="edge"/>
          <c:x val="2.0536631757162818E-2"/>
          <c:y val="2.0889748676585076E-2"/>
        </c:manualLayout>
      </c:layout>
      <c:overlay val="0"/>
    </c:title>
    <c:autoTitleDeleted val="0"/>
    <c:plotArea>
      <c:layout/>
      <c:pieChart>
        <c:varyColors val="1"/>
        <c:ser>
          <c:idx val="0"/>
          <c:order val="0"/>
          <c:dPt>
            <c:idx val="0"/>
            <c:bubble3D val="0"/>
            <c:spPr>
              <a:solidFill>
                <a:schemeClr val="tx2">
                  <a:lumMod val="60000"/>
                  <a:lumOff val="40000"/>
                </a:schemeClr>
              </a:solidFill>
            </c:spPr>
          </c:dPt>
          <c:dPt>
            <c:idx val="1"/>
            <c:bubble3D val="0"/>
            <c:spPr>
              <a:solidFill>
                <a:schemeClr val="accent6">
                  <a:lumMod val="60000"/>
                  <a:lumOff val="40000"/>
                </a:schemeClr>
              </a:solidFill>
            </c:spPr>
          </c:dPt>
          <c:dPt>
            <c:idx val="2"/>
            <c:bubble3D val="0"/>
            <c:spPr>
              <a:solidFill>
                <a:srgbClr val="FFFF00"/>
              </a:solidFill>
            </c:spPr>
          </c:dPt>
          <c:dLbls>
            <c:txPr>
              <a:bodyPr/>
              <a:lstStyle/>
              <a:p>
                <a:pPr>
                  <a:defRPr sz="2000" b="1"/>
                </a:pPr>
                <a:endParaRPr lang="ru-RU"/>
              </a:p>
            </c:txPr>
            <c:showLegendKey val="0"/>
            <c:showVal val="0"/>
            <c:showCatName val="1"/>
            <c:showSerName val="0"/>
            <c:showPercent val="1"/>
            <c:showBubbleSize val="0"/>
            <c:showLeaderLines val="1"/>
          </c:dLbls>
          <c:cat>
            <c:strRef>
              <c:f>показатели!$D$2:$G$2</c:f>
              <c:strCache>
                <c:ptCount val="4"/>
                <c:pt idx="0">
                  <c:v>"5"</c:v>
                </c:pt>
                <c:pt idx="1">
                  <c:v>"4"</c:v>
                </c:pt>
                <c:pt idx="2">
                  <c:v>"3"</c:v>
                </c:pt>
                <c:pt idx="3">
                  <c:v>"2"</c:v>
                </c:pt>
              </c:strCache>
            </c:strRef>
          </c:cat>
          <c:val>
            <c:numRef>
              <c:f>показатели!$D$5:$G$5</c:f>
              <c:numCache>
                <c:formatCode>General</c:formatCode>
                <c:ptCount val="4"/>
                <c:pt idx="0">
                  <c:v>0</c:v>
                </c:pt>
                <c:pt idx="1">
                  <c:v>6</c:v>
                </c:pt>
                <c:pt idx="2">
                  <c:v>17</c:v>
                </c:pt>
                <c:pt idx="3">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показатели!$H$2</c:f>
              <c:strCache>
                <c:ptCount val="1"/>
                <c:pt idx="0">
                  <c:v>Уровень обученности</c:v>
                </c:pt>
              </c:strCache>
            </c:strRef>
          </c:tx>
          <c:invertIfNegative val="0"/>
          <c:dLbls>
            <c:txPr>
              <a:bodyPr/>
              <a:lstStyle/>
              <a:p>
                <a:pPr>
                  <a:defRPr sz="1100" b="1"/>
                </a:pPr>
                <a:endParaRPr lang="ru-RU"/>
              </a:p>
            </c:txPr>
            <c:showLegendKey val="0"/>
            <c:showVal val="1"/>
            <c:showCatName val="0"/>
            <c:showSerName val="0"/>
            <c:showPercent val="0"/>
            <c:showBubbleSize val="0"/>
            <c:showLeaderLines val="0"/>
          </c:dLbls>
          <c:cat>
            <c:strRef>
              <c:f>показатели!$A$3:$A$5</c:f>
              <c:strCache>
                <c:ptCount val="3"/>
                <c:pt idx="0">
                  <c:v>9А</c:v>
                </c:pt>
                <c:pt idx="1">
                  <c:v>9В</c:v>
                </c:pt>
                <c:pt idx="2">
                  <c:v>среднее</c:v>
                </c:pt>
              </c:strCache>
            </c:strRef>
          </c:cat>
          <c:val>
            <c:numRef>
              <c:f>показатели!$H$3:$H$5</c:f>
              <c:numCache>
                <c:formatCode>0.0</c:formatCode>
                <c:ptCount val="3"/>
                <c:pt idx="0">
                  <c:v>91.666666666666657</c:v>
                </c:pt>
                <c:pt idx="1">
                  <c:v>91.666666666666657</c:v>
                </c:pt>
                <c:pt idx="2">
                  <c:v>95.833333333333343</c:v>
                </c:pt>
              </c:numCache>
            </c:numRef>
          </c:val>
        </c:ser>
        <c:ser>
          <c:idx val="1"/>
          <c:order val="1"/>
          <c:tx>
            <c:strRef>
              <c:f>показатели!$I$2</c:f>
              <c:strCache>
                <c:ptCount val="1"/>
                <c:pt idx="0">
                  <c:v>Качество обученности</c:v>
                </c:pt>
              </c:strCache>
            </c:strRef>
          </c:tx>
          <c:invertIfNegative val="0"/>
          <c:dLbls>
            <c:dLbl>
              <c:idx val="1"/>
              <c:layout>
                <c:manualLayout>
                  <c:x val="2.0480404714298892E-2"/>
                  <c:y val="-1.6711798941267984E-2"/>
                </c:manualLayout>
              </c:layout>
              <c:showLegendKey val="0"/>
              <c:showVal val="1"/>
              <c:showCatName val="0"/>
              <c:showSerName val="0"/>
              <c:showPercent val="0"/>
              <c:showBubbleSize val="0"/>
            </c:dLbl>
            <c:dLbl>
              <c:idx val="4"/>
              <c:layout>
                <c:manualLayout>
                  <c:x val="1.9115044400012299E-2"/>
                  <c:y val="-1.0444874338292538E-2"/>
                </c:manualLayout>
              </c:layout>
              <c:showLegendKey val="0"/>
              <c:showVal val="1"/>
              <c:showCatName val="0"/>
              <c:showSerName val="0"/>
              <c:showPercent val="0"/>
              <c:showBubbleSize val="0"/>
            </c:dLbl>
            <c:txPr>
              <a:bodyPr/>
              <a:lstStyle/>
              <a:p>
                <a:pPr>
                  <a:defRPr sz="1100" b="1"/>
                </a:pPr>
                <a:endParaRPr lang="ru-RU"/>
              </a:p>
            </c:txPr>
            <c:showLegendKey val="0"/>
            <c:showVal val="1"/>
            <c:showCatName val="0"/>
            <c:showSerName val="0"/>
            <c:showPercent val="0"/>
            <c:showBubbleSize val="0"/>
            <c:showLeaderLines val="0"/>
          </c:dLbls>
          <c:cat>
            <c:strRef>
              <c:f>показатели!$A$3:$A$5</c:f>
              <c:strCache>
                <c:ptCount val="3"/>
                <c:pt idx="0">
                  <c:v>9А</c:v>
                </c:pt>
                <c:pt idx="1">
                  <c:v>9В</c:v>
                </c:pt>
                <c:pt idx="2">
                  <c:v>среднее</c:v>
                </c:pt>
              </c:strCache>
            </c:strRef>
          </c:cat>
          <c:val>
            <c:numRef>
              <c:f>показатели!$I$3:$I$5</c:f>
              <c:numCache>
                <c:formatCode>0.0</c:formatCode>
                <c:ptCount val="3"/>
                <c:pt idx="0">
                  <c:v>25</c:v>
                </c:pt>
                <c:pt idx="1">
                  <c:v>25</c:v>
                </c:pt>
                <c:pt idx="2">
                  <c:v>25</c:v>
                </c:pt>
              </c:numCache>
            </c:numRef>
          </c:val>
        </c:ser>
        <c:dLbls>
          <c:showLegendKey val="0"/>
          <c:showVal val="0"/>
          <c:showCatName val="0"/>
          <c:showSerName val="0"/>
          <c:showPercent val="0"/>
          <c:showBubbleSize val="0"/>
        </c:dLbls>
        <c:gapWidth val="150"/>
        <c:shape val="box"/>
        <c:axId val="89275392"/>
        <c:axId val="89285376"/>
        <c:axId val="0"/>
      </c:bar3DChart>
      <c:catAx>
        <c:axId val="89275392"/>
        <c:scaling>
          <c:orientation val="minMax"/>
        </c:scaling>
        <c:delete val="0"/>
        <c:axPos val="b"/>
        <c:majorTickMark val="out"/>
        <c:minorTickMark val="none"/>
        <c:tickLblPos val="nextTo"/>
        <c:txPr>
          <a:bodyPr/>
          <a:lstStyle/>
          <a:p>
            <a:pPr>
              <a:defRPr sz="1100" b="1"/>
            </a:pPr>
            <a:endParaRPr lang="ru-RU"/>
          </a:p>
        </c:txPr>
        <c:crossAx val="89285376"/>
        <c:crosses val="autoZero"/>
        <c:auto val="1"/>
        <c:lblAlgn val="ctr"/>
        <c:lblOffset val="100"/>
        <c:noMultiLvlLbl val="0"/>
      </c:catAx>
      <c:valAx>
        <c:axId val="89285376"/>
        <c:scaling>
          <c:orientation val="minMax"/>
        </c:scaling>
        <c:delete val="0"/>
        <c:axPos val="l"/>
        <c:numFmt formatCode="0.0" sourceLinked="1"/>
        <c:majorTickMark val="out"/>
        <c:minorTickMark val="none"/>
        <c:tickLblPos val="nextTo"/>
        <c:txPr>
          <a:bodyPr/>
          <a:lstStyle/>
          <a:p>
            <a:pPr>
              <a:defRPr sz="1100" b="1"/>
            </a:pPr>
            <a:endParaRPr lang="ru-RU"/>
          </a:p>
        </c:txPr>
        <c:crossAx val="89275392"/>
        <c:crosses val="autoZero"/>
        <c:crossBetween val="between"/>
      </c:valAx>
    </c:plotArea>
    <c:legend>
      <c:legendPos val="b"/>
      <c:layout/>
      <c:overlay val="0"/>
      <c:txPr>
        <a:bodyPr/>
        <a:lstStyle/>
        <a:p>
          <a:pPr>
            <a:defRPr sz="1400" b="1"/>
          </a:pPr>
          <a:endParaRPr lang="ru-RU"/>
        </a:p>
      </c:txPr>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0480404714298892E-2"/>
                  <c:y val="-2.5067698411902092E-2"/>
                </c:manualLayout>
              </c:layout>
              <c:showLegendKey val="0"/>
              <c:showVal val="1"/>
              <c:showCatName val="0"/>
              <c:showSerName val="0"/>
              <c:showPercent val="0"/>
              <c:showBubbleSize val="0"/>
            </c:dLbl>
            <c:dLbl>
              <c:idx val="1"/>
              <c:layout>
                <c:manualLayout>
                  <c:x val="1.7749684085725706E-2"/>
                  <c:y val="-2.0889748676585076E-2"/>
                </c:manualLayout>
              </c:layout>
              <c:showLegendKey val="0"/>
              <c:showVal val="1"/>
              <c:showCatName val="0"/>
              <c:showSerName val="0"/>
              <c:showPercent val="0"/>
              <c:showBubbleSize val="0"/>
            </c:dLbl>
            <c:dLbl>
              <c:idx val="2"/>
              <c:layout>
                <c:manualLayout>
                  <c:x val="2.0480404714298892E-2"/>
                  <c:y val="-1.2533849205951046E-2"/>
                </c:manualLayout>
              </c:layout>
              <c:showLegendKey val="0"/>
              <c:showVal val="1"/>
              <c:showCatName val="0"/>
              <c:showSerName val="0"/>
              <c:showPercent val="0"/>
              <c:showBubbleSize val="0"/>
            </c:dLbl>
            <c:dLbl>
              <c:idx val="3"/>
              <c:layout>
                <c:manualLayout>
                  <c:x val="1.9115044400012299E-2"/>
                  <c:y val="-8.35589947063403E-3"/>
                </c:manualLayout>
              </c:layout>
              <c:showLegendKey val="0"/>
              <c:showVal val="1"/>
              <c:showCatName val="0"/>
              <c:showSerName val="0"/>
              <c:showPercent val="0"/>
              <c:showBubbleSize val="0"/>
            </c:dLbl>
            <c:dLbl>
              <c:idx val="4"/>
              <c:layout>
                <c:manualLayout>
                  <c:x val="1.501896345715252E-2"/>
                  <c:y val="-1.4622824073609552E-2"/>
                </c:manualLayout>
              </c:layout>
              <c:showLegendKey val="0"/>
              <c:showVal val="1"/>
              <c:showCatName val="0"/>
              <c:showSerName val="0"/>
              <c:showPercent val="0"/>
              <c:showBubbleSize val="0"/>
            </c:dLbl>
            <c:txPr>
              <a:bodyPr/>
              <a:lstStyle/>
              <a:p>
                <a:pPr>
                  <a:defRPr sz="1600" b="1"/>
                </a:pPr>
                <a:endParaRPr lang="ru-RU"/>
              </a:p>
            </c:txPr>
            <c:showLegendKey val="0"/>
            <c:showVal val="1"/>
            <c:showCatName val="0"/>
            <c:showSerName val="0"/>
            <c:showPercent val="0"/>
            <c:showBubbleSize val="0"/>
            <c:showLeaderLines val="0"/>
          </c:dLbls>
          <c:cat>
            <c:strRef>
              <c:f>показатели!$A$3:$A$5</c:f>
              <c:strCache>
                <c:ptCount val="3"/>
                <c:pt idx="0">
                  <c:v>9А</c:v>
                </c:pt>
                <c:pt idx="1">
                  <c:v>9В</c:v>
                </c:pt>
                <c:pt idx="2">
                  <c:v>среднее</c:v>
                </c:pt>
              </c:strCache>
            </c:strRef>
          </c:cat>
          <c:val>
            <c:numRef>
              <c:f>показатели!$L$3:$L$5</c:f>
              <c:numCache>
                <c:formatCode>0.0</c:formatCode>
                <c:ptCount val="3"/>
                <c:pt idx="0">
                  <c:v>37.5</c:v>
                </c:pt>
                <c:pt idx="1">
                  <c:v>35.185185185185183</c:v>
                </c:pt>
                <c:pt idx="2">
                  <c:v>36.342592592592609</c:v>
                </c:pt>
              </c:numCache>
            </c:numRef>
          </c:val>
        </c:ser>
        <c:dLbls>
          <c:showLegendKey val="0"/>
          <c:showVal val="0"/>
          <c:showCatName val="0"/>
          <c:showSerName val="0"/>
          <c:showPercent val="0"/>
          <c:showBubbleSize val="0"/>
        </c:dLbls>
        <c:gapWidth val="150"/>
        <c:shape val="box"/>
        <c:axId val="89105920"/>
        <c:axId val="89107456"/>
        <c:axId val="0"/>
      </c:bar3DChart>
      <c:catAx>
        <c:axId val="89105920"/>
        <c:scaling>
          <c:orientation val="minMax"/>
        </c:scaling>
        <c:delete val="0"/>
        <c:axPos val="b"/>
        <c:majorTickMark val="out"/>
        <c:minorTickMark val="none"/>
        <c:tickLblPos val="nextTo"/>
        <c:txPr>
          <a:bodyPr/>
          <a:lstStyle/>
          <a:p>
            <a:pPr>
              <a:defRPr sz="1100" b="1"/>
            </a:pPr>
            <a:endParaRPr lang="ru-RU"/>
          </a:p>
        </c:txPr>
        <c:crossAx val="89107456"/>
        <c:crosses val="autoZero"/>
        <c:auto val="1"/>
        <c:lblAlgn val="ctr"/>
        <c:lblOffset val="100"/>
        <c:noMultiLvlLbl val="0"/>
      </c:catAx>
      <c:valAx>
        <c:axId val="89107456"/>
        <c:scaling>
          <c:orientation val="minMax"/>
        </c:scaling>
        <c:delete val="0"/>
        <c:axPos val="l"/>
        <c:numFmt formatCode="0.0" sourceLinked="1"/>
        <c:majorTickMark val="out"/>
        <c:minorTickMark val="none"/>
        <c:tickLblPos val="nextTo"/>
        <c:txPr>
          <a:bodyPr/>
          <a:lstStyle/>
          <a:p>
            <a:pPr>
              <a:defRPr sz="1100" b="1"/>
            </a:pPr>
            <a:endParaRPr lang="ru-RU"/>
          </a:p>
        </c:txPr>
        <c:crossAx val="89105920"/>
        <c:crosses val="autoZero"/>
        <c:crossBetween val="between"/>
      </c:valAx>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Выполнение заданий</a:t>
            </a:r>
          </a:p>
        </c:rich>
      </c:tx>
      <c:layout/>
      <c:overlay val="0"/>
    </c:title>
    <c:autoTitleDeleted val="0"/>
    <c:plotArea>
      <c:layout/>
      <c:lineChart>
        <c:grouping val="standard"/>
        <c:varyColors val="0"/>
        <c:ser>
          <c:idx val="4"/>
          <c:order val="0"/>
          <c:tx>
            <c:strRef>
              <c:f>'2'!$D$2</c:f>
              <c:strCache>
                <c:ptCount val="1"/>
                <c:pt idx="0">
                  <c:v>По ОО</c:v>
                </c:pt>
              </c:strCache>
            </c:strRef>
          </c:tx>
          <c:spPr>
            <a:ln>
              <a:solidFill>
                <a:srgbClr val="C00000"/>
              </a:solidFill>
            </a:ln>
          </c:spPr>
          <c:marker>
            <c:symbol val="diamond"/>
            <c:size val="5"/>
            <c:spPr>
              <a:solidFill>
                <a:schemeClr val="accent2">
                  <a:lumMod val="75000"/>
                </a:schemeClr>
              </a:solidFill>
              <a:ln w="12700">
                <a:solidFill>
                  <a:srgbClr val="C00000"/>
                </a:solidFill>
              </a:ln>
            </c:spPr>
          </c:marker>
          <c:dLbls>
            <c:txPr>
              <a:bodyPr/>
              <a:lstStyle/>
              <a:p>
                <a:pPr>
                  <a:defRPr sz="1100" b="1"/>
                </a:pPr>
                <a:endParaRPr lang="ru-RU"/>
              </a:p>
            </c:txPr>
            <c:dLblPos val="b"/>
            <c:showLegendKey val="0"/>
            <c:showVal val="1"/>
            <c:showCatName val="0"/>
            <c:showSerName val="0"/>
            <c:showPercent val="0"/>
            <c:showBubbleSize val="0"/>
            <c:showLeaderLines val="0"/>
          </c:dLbls>
          <c:cat>
            <c:numRef>
              <c:f>'1'!$E$4:$AC$4</c:f>
              <c:numCache>
                <c:formatCode>General</c:formatCode>
                <c:ptCount val="25"/>
              </c:numCache>
            </c:numRef>
          </c:cat>
          <c:val>
            <c:numRef>
              <c:f>'2'!$D$3:$D$13</c:f>
              <c:numCache>
                <c:formatCode>General</c:formatCode>
                <c:ptCount val="11"/>
                <c:pt idx="0">
                  <c:v>54.17</c:v>
                </c:pt>
                <c:pt idx="1">
                  <c:v>22.92</c:v>
                </c:pt>
                <c:pt idx="2">
                  <c:v>91.67</c:v>
                </c:pt>
                <c:pt idx="3">
                  <c:v>41.67</c:v>
                </c:pt>
                <c:pt idx="4">
                  <c:v>79.17</c:v>
                </c:pt>
                <c:pt idx="5">
                  <c:v>100</c:v>
                </c:pt>
                <c:pt idx="6">
                  <c:v>8.33</c:v>
                </c:pt>
                <c:pt idx="7">
                  <c:v>33.33</c:v>
                </c:pt>
                <c:pt idx="8">
                  <c:v>58.33</c:v>
                </c:pt>
                <c:pt idx="9">
                  <c:v>12.5</c:v>
                </c:pt>
                <c:pt idx="10">
                  <c:v>4.17</c:v>
                </c:pt>
              </c:numCache>
            </c:numRef>
          </c:val>
          <c:smooth val="0"/>
        </c:ser>
        <c:dLbls>
          <c:showLegendKey val="0"/>
          <c:showVal val="0"/>
          <c:showCatName val="0"/>
          <c:showSerName val="0"/>
          <c:showPercent val="0"/>
          <c:showBubbleSize val="0"/>
        </c:dLbls>
        <c:marker val="1"/>
        <c:smooth val="0"/>
        <c:axId val="89127936"/>
        <c:axId val="89150208"/>
      </c:lineChart>
      <c:catAx>
        <c:axId val="89127936"/>
        <c:scaling>
          <c:orientation val="minMax"/>
        </c:scaling>
        <c:delete val="0"/>
        <c:axPos val="b"/>
        <c:majorGridlines/>
        <c:numFmt formatCode="General" sourceLinked="1"/>
        <c:majorTickMark val="out"/>
        <c:minorTickMark val="none"/>
        <c:tickLblPos val="nextTo"/>
        <c:crossAx val="89150208"/>
        <c:crosses val="autoZero"/>
        <c:auto val="1"/>
        <c:lblAlgn val="ctr"/>
        <c:lblOffset val="100"/>
        <c:noMultiLvlLbl val="0"/>
      </c:catAx>
      <c:valAx>
        <c:axId val="89150208"/>
        <c:scaling>
          <c:orientation val="minMax"/>
          <c:max val="105"/>
          <c:min val="0"/>
        </c:scaling>
        <c:delete val="0"/>
        <c:axPos val="l"/>
        <c:minorGridlines/>
        <c:numFmt formatCode="General" sourceLinked="1"/>
        <c:majorTickMark val="out"/>
        <c:minorTickMark val="none"/>
        <c:tickLblPos val="nextTo"/>
        <c:crossAx val="89127936"/>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tabSelected="1" zoomScale="6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23</xdr:col>
      <xdr:colOff>450272</xdr:colOff>
      <xdr:row>5</xdr:row>
      <xdr:rowOff>178375</xdr:rowOff>
    </xdr:from>
    <xdr:to>
      <xdr:col>32</xdr:col>
      <xdr:colOff>81643</xdr:colOff>
      <xdr:row>24</xdr:row>
      <xdr:rowOff>40820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450271</xdr:colOff>
      <xdr:row>5</xdr:row>
      <xdr:rowOff>178376</xdr:rowOff>
    </xdr:from>
    <xdr:to>
      <xdr:col>32</xdr:col>
      <xdr:colOff>190499</xdr:colOff>
      <xdr:row>24</xdr:row>
      <xdr:rowOff>27214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0.05057</cdr:x>
      <cdr:y>0.52998</cdr:y>
    </cdr:from>
    <cdr:to>
      <cdr:x>0.98483</cdr:x>
      <cdr:y>0.53385</cdr:y>
    </cdr:to>
    <cdr:cxnSp macro="">
      <cdr:nvCxnSpPr>
        <cdr:cNvPr id="3" name="Прямая соединительная линия 2"/>
        <cdr:cNvCxnSpPr/>
      </cdr:nvCxnSpPr>
      <cdr:spPr>
        <a:xfrm xmlns:a="http://schemas.openxmlformats.org/drawingml/2006/main">
          <a:off x="470371" y="3222036"/>
          <a:ext cx="8690092" cy="23519"/>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0.05097</cdr:x>
      <cdr:y>0.41455</cdr:y>
    </cdr:from>
    <cdr:to>
      <cdr:x>0.98523</cdr:x>
      <cdr:y>0.41841</cdr:y>
    </cdr:to>
    <cdr:cxnSp macro="">
      <cdr:nvCxnSpPr>
        <cdr:cNvPr id="4" name="Прямая соединительная линия 3"/>
        <cdr:cNvCxnSpPr/>
      </cdr:nvCxnSpPr>
      <cdr:spPr>
        <a:xfrm xmlns:a="http://schemas.openxmlformats.org/drawingml/2006/main">
          <a:off x="474134" y="2520243"/>
          <a:ext cx="8690092" cy="2351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0.05097</cdr:x>
      <cdr:y>0.33331</cdr:y>
    </cdr:from>
    <cdr:to>
      <cdr:x>0.98523</cdr:x>
      <cdr:y>0.33718</cdr:y>
    </cdr:to>
    <cdr:cxnSp macro="">
      <cdr:nvCxnSpPr>
        <cdr:cNvPr id="5" name="Прямая соединительная линия 4"/>
        <cdr:cNvCxnSpPr/>
      </cdr:nvCxnSpPr>
      <cdr:spPr>
        <a:xfrm xmlns:a="http://schemas.openxmlformats.org/drawingml/2006/main">
          <a:off x="474133" y="2026356"/>
          <a:ext cx="8690092" cy="23519"/>
        </a:xfrm>
        <a:prstGeom xmlns:a="http://schemas.openxmlformats.org/drawingml/2006/main" prst="line">
          <a:avLst/>
        </a:prstGeom>
        <a:ln xmlns:a="http://schemas.openxmlformats.org/drawingml/2006/main" w="25400">
          <a:solidFill>
            <a:schemeClr val="accent6">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0.0535</cdr:x>
      <cdr:y>0.25014</cdr:y>
    </cdr:from>
    <cdr:to>
      <cdr:x>0.98776</cdr:x>
      <cdr:y>0.254</cdr:y>
    </cdr:to>
    <cdr:cxnSp macro="">
      <cdr:nvCxnSpPr>
        <cdr:cNvPr id="6" name="Прямая соединительная линия 5"/>
        <cdr:cNvCxnSpPr/>
      </cdr:nvCxnSpPr>
      <cdr:spPr>
        <a:xfrm xmlns:a="http://schemas.openxmlformats.org/drawingml/2006/main">
          <a:off x="497651" y="1520708"/>
          <a:ext cx="8690092" cy="23519"/>
        </a:xfrm>
        <a:prstGeom xmlns:a="http://schemas.openxmlformats.org/drawingml/2006/main" prst="line">
          <a:avLst/>
        </a:prstGeom>
        <a:ln xmlns:a="http://schemas.openxmlformats.org/drawingml/2006/main" w="25400">
          <a:solidFill>
            <a:schemeClr val="tx2">
              <a:lumMod val="60000"/>
              <a:lumOff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0.05815</cdr:x>
      <cdr:y>0.29594</cdr:y>
    </cdr:from>
    <cdr:to>
      <cdr:x>0.15646</cdr:x>
      <cdr:y>0.32882</cdr:y>
    </cdr:to>
    <cdr:sp macro="" textlink="">
      <cdr:nvSpPr>
        <cdr:cNvPr id="7" name="TextBox 6"/>
        <cdr:cNvSpPr txBox="1"/>
      </cdr:nvSpPr>
      <cdr:spPr>
        <a:xfrm xmlns:a="http://schemas.openxmlformats.org/drawingml/2006/main">
          <a:off x="540926" y="1799167"/>
          <a:ext cx="914400" cy="1999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b="1">
              <a:solidFill>
                <a:schemeClr val="accent6">
                  <a:lumMod val="75000"/>
                </a:schemeClr>
              </a:solidFill>
            </a:rPr>
            <a:t>ПОВЫШЕННЫЙ</a:t>
          </a:r>
        </a:p>
      </cdr:txBody>
    </cdr:sp>
  </cdr:relSizeAnchor>
  <cdr:relSizeAnchor xmlns:cdr="http://schemas.openxmlformats.org/drawingml/2006/chartDrawing">
    <cdr:from>
      <cdr:x>0.05856</cdr:x>
      <cdr:y>0.20952</cdr:y>
    </cdr:from>
    <cdr:to>
      <cdr:x>0.15686</cdr:x>
      <cdr:y>0.2424</cdr:y>
    </cdr:to>
    <cdr:sp macro="" textlink="">
      <cdr:nvSpPr>
        <cdr:cNvPr id="8" name="TextBox 1"/>
        <cdr:cNvSpPr txBox="1"/>
      </cdr:nvSpPr>
      <cdr:spPr>
        <a:xfrm xmlns:a="http://schemas.openxmlformats.org/drawingml/2006/main">
          <a:off x="544688" y="1273762"/>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chemeClr val="tx2">
                  <a:lumMod val="60000"/>
                  <a:lumOff val="40000"/>
                </a:schemeClr>
              </a:solidFill>
            </a:rPr>
            <a:t>ВЫСОКИЙ</a:t>
          </a:r>
        </a:p>
      </cdr:txBody>
    </cdr:sp>
  </cdr:relSizeAnchor>
  <cdr:relSizeAnchor xmlns:cdr="http://schemas.openxmlformats.org/drawingml/2006/chartDrawing">
    <cdr:from>
      <cdr:x>0.06109</cdr:x>
      <cdr:y>0.37586</cdr:y>
    </cdr:from>
    <cdr:to>
      <cdr:x>0.15939</cdr:x>
      <cdr:y>0.40874</cdr:y>
    </cdr:to>
    <cdr:sp macro="" textlink="">
      <cdr:nvSpPr>
        <cdr:cNvPr id="9" name="TextBox 1"/>
        <cdr:cNvSpPr txBox="1"/>
      </cdr:nvSpPr>
      <cdr:spPr>
        <a:xfrm xmlns:a="http://schemas.openxmlformats.org/drawingml/2006/main">
          <a:off x="568207" y="2285059"/>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chemeClr val="accent3">
                  <a:lumMod val="75000"/>
                </a:schemeClr>
              </a:solidFill>
            </a:rPr>
            <a:t>БАЗОВЫЙ</a:t>
          </a:r>
        </a:p>
      </cdr:txBody>
    </cdr:sp>
  </cdr:relSizeAnchor>
  <cdr:relSizeAnchor xmlns:cdr="http://schemas.openxmlformats.org/drawingml/2006/chartDrawing">
    <cdr:from>
      <cdr:x>0.05982</cdr:x>
      <cdr:y>0.48611</cdr:y>
    </cdr:from>
    <cdr:to>
      <cdr:x>0.15813</cdr:x>
      <cdr:y>0.51899</cdr:y>
    </cdr:to>
    <cdr:sp macro="" textlink="">
      <cdr:nvSpPr>
        <cdr:cNvPr id="10" name="TextBox 1"/>
        <cdr:cNvSpPr txBox="1"/>
      </cdr:nvSpPr>
      <cdr:spPr>
        <a:xfrm xmlns:a="http://schemas.openxmlformats.org/drawingml/2006/main">
          <a:off x="556449" y="2955337"/>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rgbClr val="FFFF00"/>
              </a:solidFill>
            </a:rPr>
            <a:t>ПОНИЖЕННЫЙ</a:t>
          </a:r>
        </a:p>
      </cdr:txBody>
    </cdr:sp>
  </cdr:relSizeAnchor>
  <cdr:relSizeAnchor xmlns:cdr="http://schemas.openxmlformats.org/drawingml/2006/chartDrawing">
    <cdr:from>
      <cdr:x>0.06109</cdr:x>
      <cdr:y>0.55188</cdr:y>
    </cdr:from>
    <cdr:to>
      <cdr:x>0.15939</cdr:x>
      <cdr:y>0.58476</cdr:y>
    </cdr:to>
    <cdr:sp macro="" textlink="">
      <cdr:nvSpPr>
        <cdr:cNvPr id="11" name="TextBox 1"/>
        <cdr:cNvSpPr txBox="1"/>
      </cdr:nvSpPr>
      <cdr:spPr>
        <a:xfrm xmlns:a="http://schemas.openxmlformats.org/drawingml/2006/main">
          <a:off x="568207" y="3355152"/>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rgbClr val="FF0000"/>
              </a:solidFill>
            </a:rPr>
            <a:t>НИЗКИЙ</a:t>
          </a:r>
        </a:p>
      </cdr:txBody>
    </cdr:sp>
  </cdr:relSizeAnchor>
  <cdr:relSizeAnchor xmlns:cdr="http://schemas.openxmlformats.org/drawingml/2006/chartDrawing">
    <cdr:from>
      <cdr:x>0.05224</cdr:x>
      <cdr:y>0.5248</cdr:y>
    </cdr:from>
    <cdr:to>
      <cdr:x>0.9865</cdr:x>
      <cdr:y>0.52867</cdr:y>
    </cdr:to>
    <cdr:cxnSp macro="">
      <cdr:nvCxnSpPr>
        <cdr:cNvPr id="12" name="Прямая соединительная линия 11"/>
        <cdr:cNvCxnSpPr/>
      </cdr:nvCxnSpPr>
      <cdr:spPr>
        <a:xfrm xmlns:a="http://schemas.openxmlformats.org/drawingml/2006/main">
          <a:off x="485892" y="3190522"/>
          <a:ext cx="8690092" cy="23519"/>
        </a:xfrm>
        <a:prstGeom xmlns:a="http://schemas.openxmlformats.org/drawingml/2006/main" prst="line">
          <a:avLst/>
        </a:prstGeom>
        <a:ln xmlns:a="http://schemas.openxmlformats.org/drawingml/2006/main" w="25400">
          <a:solidFill>
            <a:srgbClr val="FFFF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9"/>
  <sheetViews>
    <sheetView topLeftCell="A19" zoomScale="85" zoomScaleNormal="85" workbookViewId="0">
      <selection activeCell="Q40" sqref="Q40"/>
    </sheetView>
  </sheetViews>
  <sheetFormatPr defaultRowHeight="14.4" x14ac:dyDescent="0.3"/>
  <cols>
    <col min="1" max="1" width="4.6640625" customWidth="1"/>
    <col min="2" max="2" width="24.88671875" customWidth="1"/>
    <col min="3" max="3" width="8.44140625" style="3" bestFit="1" customWidth="1"/>
    <col min="4" max="4" width="8.44140625" style="3" customWidth="1"/>
    <col min="5" max="5" width="4.5546875" customWidth="1"/>
    <col min="6" max="29" width="4" customWidth="1"/>
    <col min="30" max="30" width="7.5546875" style="30" customWidth="1"/>
    <col min="31" max="31" width="8.6640625" style="3" bestFit="1" customWidth="1"/>
  </cols>
  <sheetData>
    <row r="1" spans="1:32" x14ac:dyDescent="0.3">
      <c r="D1" s="31" t="s">
        <v>39</v>
      </c>
      <c r="E1" s="4">
        <v>1</v>
      </c>
      <c r="F1" s="4">
        <v>2</v>
      </c>
      <c r="G1" s="4">
        <v>1</v>
      </c>
      <c r="H1" s="4">
        <v>1</v>
      </c>
      <c r="I1" s="4">
        <v>1</v>
      </c>
      <c r="J1" s="4">
        <v>1</v>
      </c>
      <c r="K1" s="4">
        <v>1</v>
      </c>
      <c r="L1" s="4">
        <v>2</v>
      </c>
      <c r="M1" s="4">
        <v>2</v>
      </c>
      <c r="N1" s="4">
        <v>3</v>
      </c>
      <c r="O1" s="4">
        <v>3</v>
      </c>
      <c r="P1" s="4"/>
      <c r="Q1" s="4"/>
      <c r="R1" s="4"/>
      <c r="S1" s="4"/>
      <c r="T1" s="4"/>
      <c r="U1" s="4"/>
      <c r="V1" s="4"/>
      <c r="W1" s="4"/>
      <c r="X1" s="4"/>
      <c r="Y1" s="4"/>
      <c r="Z1" s="4"/>
      <c r="AA1" s="4"/>
      <c r="AB1" s="4"/>
      <c r="AC1" s="4"/>
      <c r="AF1" s="5">
        <f>SUM(E1:AC1)</f>
        <v>18</v>
      </c>
    </row>
    <row r="3" spans="1:32" x14ac:dyDescent="0.3">
      <c r="A3" s="86" t="s">
        <v>0</v>
      </c>
      <c r="B3" s="86" t="s">
        <v>1</v>
      </c>
      <c r="C3" s="86" t="s">
        <v>3</v>
      </c>
      <c r="D3" s="86" t="s">
        <v>40</v>
      </c>
      <c r="E3" s="89" t="s">
        <v>6</v>
      </c>
      <c r="F3" s="90"/>
      <c r="G3" s="90"/>
      <c r="H3" s="90"/>
      <c r="I3" s="90"/>
      <c r="J3" s="90"/>
      <c r="K3" s="90"/>
      <c r="L3" s="90"/>
      <c r="M3" s="90"/>
      <c r="N3" s="90"/>
      <c r="O3" s="90"/>
      <c r="P3" s="90"/>
      <c r="Q3" s="90"/>
      <c r="R3" s="90"/>
      <c r="S3" s="90"/>
      <c r="T3" s="90"/>
      <c r="U3" s="90"/>
      <c r="V3" s="90"/>
      <c r="W3" s="90"/>
      <c r="X3" s="90"/>
      <c r="Y3" s="90"/>
      <c r="Z3" s="90"/>
      <c r="AA3" s="90"/>
      <c r="AB3" s="90"/>
      <c r="AC3" s="91"/>
      <c r="AD3" s="83" t="s">
        <v>4</v>
      </c>
      <c r="AE3" s="83" t="s">
        <v>5</v>
      </c>
      <c r="AF3" s="86" t="s">
        <v>7</v>
      </c>
    </row>
    <row r="4" spans="1:32" x14ac:dyDescent="0.3">
      <c r="A4" s="87"/>
      <c r="B4" s="87"/>
      <c r="C4" s="87"/>
      <c r="D4" s="87"/>
      <c r="E4" s="4"/>
      <c r="F4" s="4"/>
      <c r="G4" s="4"/>
      <c r="H4" s="4"/>
      <c r="I4" s="4"/>
      <c r="J4" s="4"/>
      <c r="K4" s="4"/>
      <c r="L4" s="4"/>
      <c r="M4" s="4"/>
      <c r="N4" s="4"/>
      <c r="O4" s="4"/>
      <c r="P4" s="4"/>
      <c r="Q4" s="4"/>
      <c r="R4" s="4"/>
      <c r="S4" s="4"/>
      <c r="T4" s="4"/>
      <c r="U4" s="4"/>
      <c r="V4" s="4"/>
      <c r="W4" s="4"/>
      <c r="X4" s="4"/>
      <c r="Y4" s="4"/>
      <c r="Z4" s="4"/>
      <c r="AA4" s="4"/>
      <c r="AB4" s="4"/>
      <c r="AC4" s="4"/>
      <c r="AD4" s="84"/>
      <c r="AE4" s="84"/>
      <c r="AF4" s="87"/>
    </row>
    <row r="5" spans="1:32" x14ac:dyDescent="0.3">
      <c r="A5" s="88"/>
      <c r="B5" s="88"/>
      <c r="C5" s="88"/>
      <c r="D5" s="88"/>
      <c r="E5" s="2">
        <v>1</v>
      </c>
      <c r="F5" s="2">
        <v>2</v>
      </c>
      <c r="G5" s="2">
        <v>3</v>
      </c>
      <c r="H5" s="2">
        <v>4</v>
      </c>
      <c r="I5" s="2">
        <v>5</v>
      </c>
      <c r="J5" s="2">
        <v>6</v>
      </c>
      <c r="K5" s="2">
        <v>7</v>
      </c>
      <c r="L5" s="2">
        <v>8</v>
      </c>
      <c r="M5" s="2">
        <v>9</v>
      </c>
      <c r="N5" s="2">
        <v>10</v>
      </c>
      <c r="O5" s="2">
        <v>11</v>
      </c>
      <c r="P5" s="2">
        <v>12</v>
      </c>
      <c r="Q5" s="2">
        <v>13</v>
      </c>
      <c r="R5" s="2">
        <v>14</v>
      </c>
      <c r="S5" s="2">
        <v>15</v>
      </c>
      <c r="T5" s="2">
        <v>16</v>
      </c>
      <c r="U5" s="2">
        <v>17</v>
      </c>
      <c r="V5" s="2">
        <v>18</v>
      </c>
      <c r="W5" s="2">
        <v>19</v>
      </c>
      <c r="X5" s="2">
        <v>20</v>
      </c>
      <c r="Y5" s="2">
        <v>21</v>
      </c>
      <c r="Z5" s="2">
        <v>22</v>
      </c>
      <c r="AA5" s="2">
        <v>23</v>
      </c>
      <c r="AB5" s="2">
        <v>24</v>
      </c>
      <c r="AC5" s="2">
        <v>25</v>
      </c>
      <c r="AD5" s="85"/>
      <c r="AE5" s="85"/>
      <c r="AF5" s="88"/>
    </row>
    <row r="6" spans="1:32" x14ac:dyDescent="0.3">
      <c r="A6" s="1">
        <v>1</v>
      </c>
      <c r="B6" s="1" t="s">
        <v>60</v>
      </c>
      <c r="C6" s="75">
        <v>1</v>
      </c>
      <c r="D6" s="75" t="s">
        <v>61</v>
      </c>
      <c r="E6" s="75">
        <v>1</v>
      </c>
      <c r="F6" s="75">
        <v>0</v>
      </c>
      <c r="G6" s="75">
        <v>1</v>
      </c>
      <c r="H6" s="75">
        <v>0</v>
      </c>
      <c r="I6" s="75">
        <v>1</v>
      </c>
      <c r="J6" s="75">
        <v>1</v>
      </c>
      <c r="K6" s="75">
        <v>0</v>
      </c>
      <c r="L6" s="75">
        <v>1</v>
      </c>
      <c r="M6" s="75">
        <v>2</v>
      </c>
      <c r="N6" s="75">
        <v>2</v>
      </c>
      <c r="O6" s="75">
        <v>0</v>
      </c>
      <c r="P6" s="1"/>
      <c r="Q6" s="1"/>
      <c r="R6" s="1"/>
      <c r="S6" s="1"/>
      <c r="T6" s="1"/>
      <c r="U6" s="1"/>
      <c r="V6" s="1"/>
      <c r="W6" s="1"/>
      <c r="X6" s="1"/>
      <c r="Y6" s="1"/>
      <c r="Z6" s="1"/>
      <c r="AA6" s="1"/>
      <c r="AB6" s="1"/>
      <c r="AC6" s="1"/>
      <c r="AD6" s="75">
        <v>9</v>
      </c>
      <c r="AE6" s="75">
        <v>4</v>
      </c>
      <c r="AF6" s="6">
        <f>AD6/$AF$1*100</f>
        <v>50</v>
      </c>
    </row>
    <row r="7" spans="1:32" x14ac:dyDescent="0.3">
      <c r="A7" s="1">
        <v>2</v>
      </c>
      <c r="B7" s="1" t="s">
        <v>62</v>
      </c>
      <c r="C7" s="75">
        <v>2</v>
      </c>
      <c r="D7" s="75" t="s">
        <v>61</v>
      </c>
      <c r="E7" s="75">
        <v>1</v>
      </c>
      <c r="F7" s="75">
        <v>0</v>
      </c>
      <c r="G7" s="75">
        <v>1</v>
      </c>
      <c r="H7" s="75">
        <v>0</v>
      </c>
      <c r="I7" s="75">
        <v>1</v>
      </c>
      <c r="J7" s="75">
        <v>1</v>
      </c>
      <c r="K7" s="75">
        <v>0</v>
      </c>
      <c r="L7" s="75">
        <v>1</v>
      </c>
      <c r="M7" s="75">
        <v>2</v>
      </c>
      <c r="N7" s="75">
        <v>0</v>
      </c>
      <c r="O7" s="75">
        <v>0</v>
      </c>
      <c r="P7" s="1"/>
      <c r="Q7" s="1"/>
      <c r="R7" s="1"/>
      <c r="S7" s="1"/>
      <c r="T7" s="1"/>
      <c r="U7" s="1"/>
      <c r="V7" s="1"/>
      <c r="W7" s="1"/>
      <c r="X7" s="1"/>
      <c r="Y7" s="1"/>
      <c r="Z7" s="1"/>
      <c r="AA7" s="1"/>
      <c r="AB7" s="1"/>
      <c r="AC7" s="1"/>
      <c r="AD7" s="75">
        <v>7</v>
      </c>
      <c r="AE7" s="75">
        <v>3</v>
      </c>
      <c r="AF7" s="6">
        <f t="shared" ref="AF7:AF24" si="0">AD7/$AF$1*100</f>
        <v>38.888888888888893</v>
      </c>
    </row>
    <row r="8" spans="1:32" x14ac:dyDescent="0.3">
      <c r="A8" s="1">
        <v>3</v>
      </c>
      <c r="B8" s="1" t="s">
        <v>63</v>
      </c>
      <c r="C8" s="75">
        <v>1</v>
      </c>
      <c r="D8" s="75" t="s">
        <v>61</v>
      </c>
      <c r="E8" s="75">
        <v>1</v>
      </c>
      <c r="F8" s="75">
        <v>2</v>
      </c>
      <c r="G8" s="75">
        <v>1</v>
      </c>
      <c r="H8" s="75">
        <v>0</v>
      </c>
      <c r="I8" s="75">
        <v>0</v>
      </c>
      <c r="J8" s="75">
        <v>1</v>
      </c>
      <c r="K8" s="75">
        <v>0</v>
      </c>
      <c r="L8" s="75">
        <v>0</v>
      </c>
      <c r="M8" s="75">
        <v>1</v>
      </c>
      <c r="N8" s="75">
        <v>2</v>
      </c>
      <c r="O8" s="75">
        <v>0</v>
      </c>
      <c r="P8" s="1"/>
      <c r="Q8" s="1"/>
      <c r="R8" s="1"/>
      <c r="S8" s="1"/>
      <c r="T8" s="1"/>
      <c r="U8" s="1"/>
      <c r="V8" s="1"/>
      <c r="W8" s="1"/>
      <c r="X8" s="1"/>
      <c r="Y8" s="1"/>
      <c r="Z8" s="1"/>
      <c r="AA8" s="1"/>
      <c r="AB8" s="1"/>
      <c r="AC8" s="1"/>
      <c r="AD8" s="75">
        <v>8</v>
      </c>
      <c r="AE8" s="75">
        <v>4</v>
      </c>
      <c r="AF8" s="6">
        <f t="shared" si="0"/>
        <v>44.444444444444443</v>
      </c>
    </row>
    <row r="9" spans="1:32" x14ac:dyDescent="0.3">
      <c r="A9" s="1">
        <v>4</v>
      </c>
      <c r="B9" s="1" t="s">
        <v>64</v>
      </c>
      <c r="C9" s="75">
        <v>2</v>
      </c>
      <c r="D9" s="75" t="s">
        <v>61</v>
      </c>
      <c r="E9" s="75">
        <v>1</v>
      </c>
      <c r="F9" s="75">
        <v>0</v>
      </c>
      <c r="G9" s="75">
        <v>1</v>
      </c>
      <c r="H9" s="75">
        <v>0</v>
      </c>
      <c r="I9" s="75">
        <v>1</v>
      </c>
      <c r="J9" s="75">
        <v>1</v>
      </c>
      <c r="K9" s="75">
        <v>0</v>
      </c>
      <c r="L9" s="75">
        <v>1</v>
      </c>
      <c r="M9" s="75">
        <v>2</v>
      </c>
      <c r="N9" s="75">
        <v>0</v>
      </c>
      <c r="O9" s="75">
        <v>0</v>
      </c>
      <c r="P9" s="1"/>
      <c r="Q9" s="1"/>
      <c r="R9" s="1"/>
      <c r="S9" s="1"/>
      <c r="T9" s="1"/>
      <c r="U9" s="1"/>
      <c r="V9" s="1"/>
      <c r="W9" s="1"/>
      <c r="X9" s="1"/>
      <c r="Y9" s="1"/>
      <c r="Z9" s="1"/>
      <c r="AA9" s="1"/>
      <c r="AB9" s="1"/>
      <c r="AC9" s="1"/>
      <c r="AD9" s="75">
        <v>7</v>
      </c>
      <c r="AE9" s="75">
        <v>3</v>
      </c>
      <c r="AF9" s="6">
        <f t="shared" si="0"/>
        <v>38.888888888888893</v>
      </c>
    </row>
    <row r="10" spans="1:32" x14ac:dyDescent="0.3">
      <c r="A10" s="1">
        <v>5</v>
      </c>
      <c r="B10" s="1" t="s">
        <v>65</v>
      </c>
      <c r="C10" s="75">
        <v>1</v>
      </c>
      <c r="D10" s="75" t="s">
        <v>61</v>
      </c>
      <c r="E10" s="75">
        <v>1</v>
      </c>
      <c r="F10" s="75">
        <v>0</v>
      </c>
      <c r="G10" s="75">
        <v>1</v>
      </c>
      <c r="H10" s="75">
        <v>0</v>
      </c>
      <c r="I10" s="75">
        <v>1</v>
      </c>
      <c r="J10" s="75">
        <v>1</v>
      </c>
      <c r="K10" s="75">
        <v>0</v>
      </c>
      <c r="L10" s="75">
        <v>1</v>
      </c>
      <c r="M10" s="75">
        <v>2</v>
      </c>
      <c r="N10" s="75">
        <v>0</v>
      </c>
      <c r="O10" s="75">
        <v>0</v>
      </c>
      <c r="P10" s="1"/>
      <c r="Q10" s="1"/>
      <c r="R10" s="1"/>
      <c r="S10" s="1"/>
      <c r="T10" s="1"/>
      <c r="U10" s="1"/>
      <c r="V10" s="1"/>
      <c r="W10" s="1"/>
      <c r="X10" s="1"/>
      <c r="Y10" s="1"/>
      <c r="Z10" s="1"/>
      <c r="AA10" s="1"/>
      <c r="AB10" s="1"/>
      <c r="AC10" s="1"/>
      <c r="AD10" s="75">
        <v>7</v>
      </c>
      <c r="AE10" s="75">
        <v>3</v>
      </c>
      <c r="AF10" s="6">
        <f t="shared" si="0"/>
        <v>38.888888888888893</v>
      </c>
    </row>
    <row r="11" spans="1:32" x14ac:dyDescent="0.3">
      <c r="A11" s="1">
        <v>6</v>
      </c>
      <c r="B11" s="1" t="s">
        <v>66</v>
      </c>
      <c r="C11" s="75">
        <v>2</v>
      </c>
      <c r="D11" s="75" t="s">
        <v>61</v>
      </c>
      <c r="E11" s="75">
        <v>1</v>
      </c>
      <c r="F11" s="75">
        <v>0</v>
      </c>
      <c r="G11" s="75">
        <v>1</v>
      </c>
      <c r="H11" s="75">
        <v>0</v>
      </c>
      <c r="I11" s="75">
        <v>1</v>
      </c>
      <c r="J11" s="75">
        <v>1</v>
      </c>
      <c r="K11" s="75">
        <v>0</v>
      </c>
      <c r="L11" s="75">
        <v>0</v>
      </c>
      <c r="M11" s="75">
        <v>2</v>
      </c>
      <c r="N11" s="75">
        <v>0</v>
      </c>
      <c r="O11" s="75">
        <v>0</v>
      </c>
      <c r="P11" s="1"/>
      <c r="Q11" s="1"/>
      <c r="R11" s="1"/>
      <c r="S11" s="1"/>
      <c r="T11" s="1"/>
      <c r="U11" s="1"/>
      <c r="V11" s="1"/>
      <c r="W11" s="1"/>
      <c r="X11" s="1"/>
      <c r="Y11" s="1"/>
      <c r="Z11" s="1"/>
      <c r="AA11" s="1"/>
      <c r="AB11" s="1"/>
      <c r="AC11" s="1"/>
      <c r="AD11" s="75">
        <v>6</v>
      </c>
      <c r="AE11" s="75">
        <v>3</v>
      </c>
      <c r="AF11" s="6">
        <f t="shared" si="0"/>
        <v>33.333333333333329</v>
      </c>
    </row>
    <row r="12" spans="1:32" x14ac:dyDescent="0.3">
      <c r="A12" s="1">
        <v>7</v>
      </c>
      <c r="B12" s="1" t="s">
        <v>67</v>
      </c>
      <c r="C12" s="75">
        <v>1</v>
      </c>
      <c r="D12" s="75" t="s">
        <v>61</v>
      </c>
      <c r="E12" s="75">
        <v>1</v>
      </c>
      <c r="F12" s="75">
        <v>0</v>
      </c>
      <c r="G12" s="75">
        <v>1</v>
      </c>
      <c r="H12" s="75">
        <v>0</v>
      </c>
      <c r="I12" s="75">
        <v>0</v>
      </c>
      <c r="J12" s="75">
        <v>1</v>
      </c>
      <c r="K12" s="75">
        <v>0</v>
      </c>
      <c r="L12" s="75">
        <v>1</v>
      </c>
      <c r="M12" s="75">
        <v>1</v>
      </c>
      <c r="N12" s="75">
        <v>0</v>
      </c>
      <c r="O12" s="75">
        <v>0</v>
      </c>
      <c r="P12" s="1"/>
      <c r="Q12" s="1"/>
      <c r="R12" s="1"/>
      <c r="S12" s="1"/>
      <c r="T12" s="1"/>
      <c r="U12" s="1"/>
      <c r="V12" s="1"/>
      <c r="W12" s="1"/>
      <c r="X12" s="1"/>
      <c r="Y12" s="1"/>
      <c r="Z12" s="1"/>
      <c r="AA12" s="1"/>
      <c r="AB12" s="1"/>
      <c r="AC12" s="1"/>
      <c r="AD12" s="75">
        <v>5</v>
      </c>
      <c r="AE12" s="75">
        <v>3</v>
      </c>
      <c r="AF12" s="6">
        <f t="shared" si="0"/>
        <v>27.777777777777779</v>
      </c>
    </row>
    <row r="13" spans="1:32" x14ac:dyDescent="0.3">
      <c r="A13" s="1">
        <v>8</v>
      </c>
      <c r="B13" s="76" t="s">
        <v>68</v>
      </c>
      <c r="C13" s="75">
        <v>2</v>
      </c>
      <c r="D13" s="75" t="s">
        <v>61</v>
      </c>
      <c r="E13" s="75">
        <v>1</v>
      </c>
      <c r="F13" s="75">
        <v>1</v>
      </c>
      <c r="G13" s="75">
        <v>1</v>
      </c>
      <c r="H13" s="75">
        <v>0</v>
      </c>
      <c r="I13" s="75">
        <v>1</v>
      </c>
      <c r="J13" s="75">
        <v>1</v>
      </c>
      <c r="K13" s="75">
        <v>0</v>
      </c>
      <c r="L13" s="75">
        <v>1</v>
      </c>
      <c r="M13" s="75">
        <v>2</v>
      </c>
      <c r="N13" s="75">
        <v>0</v>
      </c>
      <c r="O13" s="75">
        <v>0</v>
      </c>
      <c r="P13" s="1"/>
      <c r="Q13" s="1"/>
      <c r="R13" s="1"/>
      <c r="S13" s="1"/>
      <c r="T13" s="1"/>
      <c r="U13" s="1"/>
      <c r="V13" s="1"/>
      <c r="W13" s="1"/>
      <c r="X13" s="1"/>
      <c r="Y13" s="1"/>
      <c r="Z13" s="1"/>
      <c r="AA13" s="1"/>
      <c r="AB13" s="1"/>
      <c r="AC13" s="1"/>
      <c r="AD13" s="75">
        <v>8</v>
      </c>
      <c r="AE13" s="75">
        <v>4</v>
      </c>
      <c r="AF13" s="6">
        <f t="shared" si="0"/>
        <v>44.444444444444443</v>
      </c>
    </row>
    <row r="14" spans="1:32" x14ac:dyDescent="0.3">
      <c r="A14" s="1">
        <v>9</v>
      </c>
      <c r="B14" s="1" t="s">
        <v>69</v>
      </c>
      <c r="C14" s="75">
        <v>1</v>
      </c>
      <c r="D14" s="75" t="s">
        <v>61</v>
      </c>
      <c r="E14" s="75">
        <v>1</v>
      </c>
      <c r="F14" s="75">
        <v>0</v>
      </c>
      <c r="G14" s="75">
        <v>1</v>
      </c>
      <c r="H14" s="75">
        <v>0</v>
      </c>
      <c r="I14" s="75">
        <v>0</v>
      </c>
      <c r="J14" s="75">
        <v>1</v>
      </c>
      <c r="K14" s="75">
        <v>0</v>
      </c>
      <c r="L14" s="75">
        <v>0</v>
      </c>
      <c r="M14" s="75">
        <v>1</v>
      </c>
      <c r="N14" s="75">
        <v>0</v>
      </c>
      <c r="O14" s="75">
        <v>0</v>
      </c>
      <c r="P14" s="1"/>
      <c r="Q14" s="1"/>
      <c r="R14" s="1"/>
      <c r="S14" s="1"/>
      <c r="T14" s="1"/>
      <c r="U14" s="1"/>
      <c r="V14" s="1"/>
      <c r="W14" s="1"/>
      <c r="X14" s="1"/>
      <c r="Y14" s="1"/>
      <c r="Z14" s="1"/>
      <c r="AA14" s="1"/>
      <c r="AB14" s="1"/>
      <c r="AC14" s="1"/>
      <c r="AD14" s="75">
        <v>4</v>
      </c>
      <c r="AE14" s="75">
        <v>2</v>
      </c>
      <c r="AF14" s="6">
        <f t="shared" si="0"/>
        <v>22.222222222222221</v>
      </c>
    </row>
    <row r="15" spans="1:32" x14ac:dyDescent="0.3">
      <c r="A15" s="1">
        <v>10</v>
      </c>
      <c r="B15" s="1" t="s">
        <v>70</v>
      </c>
      <c r="C15" s="75">
        <v>2</v>
      </c>
      <c r="D15" s="75" t="s">
        <v>61</v>
      </c>
      <c r="E15" s="75">
        <v>1</v>
      </c>
      <c r="F15" s="75">
        <v>2</v>
      </c>
      <c r="G15" s="75">
        <v>1</v>
      </c>
      <c r="H15" s="75">
        <v>0</v>
      </c>
      <c r="I15" s="75">
        <v>0</v>
      </c>
      <c r="J15" s="75">
        <v>1</v>
      </c>
      <c r="K15" s="75">
        <v>0</v>
      </c>
      <c r="L15" s="75">
        <v>1</v>
      </c>
      <c r="M15" s="75">
        <v>1</v>
      </c>
      <c r="N15" s="75">
        <v>0</v>
      </c>
      <c r="O15" s="75">
        <v>0</v>
      </c>
      <c r="P15" s="1"/>
      <c r="Q15" s="1"/>
      <c r="R15" s="1"/>
      <c r="S15" s="1"/>
      <c r="T15" s="1"/>
      <c r="U15" s="1"/>
      <c r="V15" s="1"/>
      <c r="W15" s="1"/>
      <c r="X15" s="1"/>
      <c r="Y15" s="1"/>
      <c r="Z15" s="1"/>
      <c r="AA15" s="1"/>
      <c r="AB15" s="1"/>
      <c r="AC15" s="1"/>
      <c r="AD15" s="75">
        <v>7</v>
      </c>
      <c r="AE15" s="75">
        <v>3</v>
      </c>
      <c r="AF15" s="6">
        <f t="shared" si="0"/>
        <v>38.888888888888893</v>
      </c>
    </row>
    <row r="16" spans="1:32" x14ac:dyDescent="0.3">
      <c r="A16" s="1">
        <v>11</v>
      </c>
      <c r="B16" s="1" t="s">
        <v>71</v>
      </c>
      <c r="C16" s="75">
        <v>1</v>
      </c>
      <c r="D16" s="75" t="s">
        <v>72</v>
      </c>
      <c r="E16" s="75">
        <v>0</v>
      </c>
      <c r="F16" s="75">
        <v>0</v>
      </c>
      <c r="G16" s="75">
        <v>1</v>
      </c>
      <c r="H16" s="75">
        <v>1</v>
      </c>
      <c r="I16" s="75">
        <v>1</v>
      </c>
      <c r="J16" s="75">
        <v>1</v>
      </c>
      <c r="K16" s="75">
        <v>0</v>
      </c>
      <c r="L16" s="75">
        <v>1</v>
      </c>
      <c r="M16" s="75">
        <v>0</v>
      </c>
      <c r="N16" s="75">
        <v>0</v>
      </c>
      <c r="O16" s="75">
        <v>0</v>
      </c>
      <c r="P16" s="1"/>
      <c r="Q16" s="1"/>
      <c r="R16" s="1"/>
      <c r="S16" s="1"/>
      <c r="T16" s="1"/>
      <c r="U16" s="1"/>
      <c r="V16" s="1"/>
      <c r="W16" s="1"/>
      <c r="X16" s="1"/>
      <c r="Y16" s="1"/>
      <c r="Z16" s="1"/>
      <c r="AA16" s="1"/>
      <c r="AB16" s="1"/>
      <c r="AC16" s="1"/>
      <c r="AD16" s="75">
        <v>5</v>
      </c>
      <c r="AE16" s="75">
        <v>3</v>
      </c>
      <c r="AF16" s="6">
        <f t="shared" si="0"/>
        <v>27.777777777777779</v>
      </c>
    </row>
    <row r="17" spans="1:32" x14ac:dyDescent="0.3">
      <c r="A17" s="1">
        <v>12</v>
      </c>
      <c r="B17" s="1" t="s">
        <v>73</v>
      </c>
      <c r="C17" s="75">
        <v>2</v>
      </c>
      <c r="D17" s="75" t="s">
        <v>72</v>
      </c>
      <c r="E17" s="75">
        <v>0</v>
      </c>
      <c r="F17" s="75">
        <v>0</v>
      </c>
      <c r="G17" s="75">
        <v>1</v>
      </c>
      <c r="H17" s="75">
        <v>1</v>
      </c>
      <c r="I17" s="75">
        <v>1</v>
      </c>
      <c r="J17" s="75">
        <v>1</v>
      </c>
      <c r="K17" s="75">
        <v>1</v>
      </c>
      <c r="L17" s="75">
        <v>1</v>
      </c>
      <c r="M17" s="75">
        <v>1</v>
      </c>
      <c r="N17" s="75">
        <v>0</v>
      </c>
      <c r="O17" s="75">
        <v>0</v>
      </c>
      <c r="P17" s="1"/>
      <c r="Q17" s="1"/>
      <c r="R17" s="1"/>
      <c r="S17" s="1"/>
      <c r="T17" s="1"/>
      <c r="U17" s="1"/>
      <c r="V17" s="1"/>
      <c r="W17" s="1"/>
      <c r="X17" s="1"/>
      <c r="Y17" s="1"/>
      <c r="Z17" s="1"/>
      <c r="AA17" s="1"/>
      <c r="AB17" s="1"/>
      <c r="AC17" s="1"/>
      <c r="AD17" s="75">
        <v>7</v>
      </c>
      <c r="AE17" s="75">
        <v>3</v>
      </c>
      <c r="AF17" s="6">
        <f t="shared" si="0"/>
        <v>38.888888888888893</v>
      </c>
    </row>
    <row r="18" spans="1:32" x14ac:dyDescent="0.3">
      <c r="A18" s="1">
        <v>13</v>
      </c>
      <c r="B18" s="1" t="s">
        <v>74</v>
      </c>
      <c r="C18" s="75">
        <v>1</v>
      </c>
      <c r="D18" s="75" t="s">
        <v>72</v>
      </c>
      <c r="E18" s="75">
        <v>1</v>
      </c>
      <c r="F18" s="75">
        <v>0</v>
      </c>
      <c r="G18" s="75">
        <v>1</v>
      </c>
      <c r="H18" s="75">
        <v>0</v>
      </c>
      <c r="I18" s="75">
        <v>1</v>
      </c>
      <c r="J18" s="75">
        <v>1</v>
      </c>
      <c r="K18" s="75">
        <v>0</v>
      </c>
      <c r="L18" s="75">
        <v>0</v>
      </c>
      <c r="M18" s="75">
        <v>1</v>
      </c>
      <c r="N18" s="75">
        <v>3</v>
      </c>
      <c r="O18" s="75">
        <v>0</v>
      </c>
      <c r="P18" s="1"/>
      <c r="Q18" s="1"/>
      <c r="R18" s="1"/>
      <c r="S18" s="1"/>
      <c r="T18" s="1"/>
      <c r="U18" s="1"/>
      <c r="V18" s="1"/>
      <c r="W18" s="1"/>
      <c r="X18" s="1"/>
      <c r="Y18" s="1"/>
      <c r="Z18" s="1"/>
      <c r="AA18" s="1"/>
      <c r="AB18" s="1"/>
      <c r="AC18" s="1"/>
      <c r="AD18" s="75">
        <v>8</v>
      </c>
      <c r="AE18" s="75">
        <v>4</v>
      </c>
      <c r="AF18" s="6">
        <f t="shared" si="0"/>
        <v>44.444444444444443</v>
      </c>
    </row>
    <row r="19" spans="1:32" x14ac:dyDescent="0.3">
      <c r="A19" s="1">
        <v>14</v>
      </c>
      <c r="B19" s="1" t="s">
        <v>75</v>
      </c>
      <c r="C19" s="75">
        <v>2</v>
      </c>
      <c r="D19" s="75" t="s">
        <v>72</v>
      </c>
      <c r="E19" s="75">
        <v>0</v>
      </c>
      <c r="F19" s="75">
        <v>0</v>
      </c>
      <c r="G19" s="75">
        <v>1</v>
      </c>
      <c r="H19" s="75">
        <v>1</v>
      </c>
      <c r="I19" s="75">
        <v>1</v>
      </c>
      <c r="J19" s="75">
        <v>1</v>
      </c>
      <c r="K19" s="75">
        <v>0</v>
      </c>
      <c r="L19" s="75">
        <v>1</v>
      </c>
      <c r="M19" s="75">
        <v>1</v>
      </c>
      <c r="N19" s="75">
        <v>0</v>
      </c>
      <c r="O19" s="75">
        <v>0</v>
      </c>
      <c r="P19" s="1"/>
      <c r="Q19" s="1"/>
      <c r="R19" s="1"/>
      <c r="S19" s="1"/>
      <c r="T19" s="1"/>
      <c r="U19" s="1"/>
      <c r="V19" s="1"/>
      <c r="W19" s="1"/>
      <c r="X19" s="1"/>
      <c r="Y19" s="1"/>
      <c r="Z19" s="1"/>
      <c r="AA19" s="1"/>
      <c r="AB19" s="1"/>
      <c r="AC19" s="1"/>
      <c r="AD19" s="75">
        <v>6</v>
      </c>
      <c r="AE19" s="75">
        <v>3</v>
      </c>
      <c r="AF19" s="6">
        <f t="shared" si="0"/>
        <v>33.333333333333329</v>
      </c>
    </row>
    <row r="20" spans="1:32" x14ac:dyDescent="0.3">
      <c r="A20" s="1">
        <v>15</v>
      </c>
      <c r="B20" s="1" t="s">
        <v>76</v>
      </c>
      <c r="C20" s="75">
        <v>1</v>
      </c>
      <c r="D20" s="75" t="s">
        <v>72</v>
      </c>
      <c r="E20" s="75">
        <v>0</v>
      </c>
      <c r="F20" s="75">
        <v>0</v>
      </c>
      <c r="G20" s="75">
        <v>1</v>
      </c>
      <c r="H20" s="75">
        <v>1</v>
      </c>
      <c r="I20" s="75">
        <v>1</v>
      </c>
      <c r="J20" s="75">
        <v>1</v>
      </c>
      <c r="K20" s="75">
        <v>1</v>
      </c>
      <c r="L20" s="75">
        <v>1</v>
      </c>
      <c r="M20" s="75">
        <v>1</v>
      </c>
      <c r="N20" s="75">
        <v>1</v>
      </c>
      <c r="O20" s="75">
        <v>1</v>
      </c>
      <c r="P20" s="1"/>
      <c r="Q20" s="1"/>
      <c r="R20" s="1"/>
      <c r="S20" s="1"/>
      <c r="T20" s="1"/>
      <c r="U20" s="1"/>
      <c r="V20" s="1"/>
      <c r="W20" s="1"/>
      <c r="X20" s="1"/>
      <c r="Y20" s="1"/>
      <c r="Z20" s="1"/>
      <c r="AA20" s="1"/>
      <c r="AB20" s="1"/>
      <c r="AC20" s="1"/>
      <c r="AD20" s="75">
        <v>9</v>
      </c>
      <c r="AE20" s="75">
        <v>4</v>
      </c>
      <c r="AF20" s="6">
        <f t="shared" si="0"/>
        <v>50</v>
      </c>
    </row>
    <row r="21" spans="1:32" x14ac:dyDescent="0.3">
      <c r="A21" s="1">
        <v>16</v>
      </c>
      <c r="B21" s="1" t="s">
        <v>77</v>
      </c>
      <c r="C21" s="75">
        <v>2</v>
      </c>
      <c r="D21" s="75" t="s">
        <v>72</v>
      </c>
      <c r="E21" s="75">
        <v>0</v>
      </c>
      <c r="F21" s="75">
        <v>0</v>
      </c>
      <c r="G21" s="75">
        <v>1</v>
      </c>
      <c r="H21" s="75">
        <v>1</v>
      </c>
      <c r="I21" s="75">
        <v>1</v>
      </c>
      <c r="J21" s="75">
        <v>1</v>
      </c>
      <c r="K21" s="75">
        <v>0</v>
      </c>
      <c r="L21" s="75">
        <v>1</v>
      </c>
      <c r="M21" s="75">
        <v>0</v>
      </c>
      <c r="N21" s="75">
        <v>0</v>
      </c>
      <c r="O21" s="75">
        <v>0</v>
      </c>
      <c r="P21" s="1"/>
      <c r="Q21" s="1"/>
      <c r="R21" s="1"/>
      <c r="S21" s="1"/>
      <c r="T21" s="1"/>
      <c r="U21" s="1"/>
      <c r="V21" s="1"/>
      <c r="W21" s="1"/>
      <c r="X21" s="1"/>
      <c r="Y21" s="1"/>
      <c r="Z21" s="1"/>
      <c r="AA21" s="1"/>
      <c r="AB21" s="1"/>
      <c r="AC21" s="1"/>
      <c r="AD21" s="75">
        <v>5</v>
      </c>
      <c r="AE21" s="75">
        <v>3</v>
      </c>
      <c r="AF21" s="6">
        <f t="shared" si="0"/>
        <v>27.777777777777779</v>
      </c>
    </row>
    <row r="22" spans="1:32" x14ac:dyDescent="0.3">
      <c r="A22" s="1">
        <v>17</v>
      </c>
      <c r="B22" s="1" t="s">
        <v>78</v>
      </c>
      <c r="C22" s="75">
        <v>1</v>
      </c>
      <c r="D22" s="75" t="s">
        <v>72</v>
      </c>
      <c r="E22" s="75">
        <v>0</v>
      </c>
      <c r="F22" s="75">
        <v>2</v>
      </c>
      <c r="G22" s="75">
        <v>0</v>
      </c>
      <c r="H22" s="75">
        <v>0</v>
      </c>
      <c r="I22" s="75">
        <v>1</v>
      </c>
      <c r="J22" s="75">
        <v>1</v>
      </c>
      <c r="K22" s="75">
        <v>0</v>
      </c>
      <c r="L22" s="75">
        <v>0</v>
      </c>
      <c r="M22" s="75">
        <v>1</v>
      </c>
      <c r="N22" s="75">
        <v>0</v>
      </c>
      <c r="O22" s="75">
        <v>0</v>
      </c>
      <c r="P22" s="1"/>
      <c r="Q22" s="1"/>
      <c r="R22" s="1"/>
      <c r="S22" s="1"/>
      <c r="T22" s="1"/>
      <c r="U22" s="1"/>
      <c r="V22" s="1"/>
      <c r="W22" s="1"/>
      <c r="X22" s="1"/>
      <c r="Y22" s="1"/>
      <c r="Z22" s="1"/>
      <c r="AA22" s="1"/>
      <c r="AB22" s="1"/>
      <c r="AC22" s="1"/>
      <c r="AD22" s="75">
        <v>5</v>
      </c>
      <c r="AE22" s="75">
        <v>3</v>
      </c>
      <c r="AF22" s="6">
        <f t="shared" si="0"/>
        <v>27.777777777777779</v>
      </c>
    </row>
    <row r="23" spans="1:32" x14ac:dyDescent="0.3">
      <c r="A23" s="1">
        <v>18</v>
      </c>
      <c r="B23" s="1" t="s">
        <v>79</v>
      </c>
      <c r="C23" s="75">
        <v>2</v>
      </c>
      <c r="D23" s="75" t="s">
        <v>72</v>
      </c>
      <c r="E23" s="75">
        <v>0</v>
      </c>
      <c r="F23" s="75">
        <v>2</v>
      </c>
      <c r="G23" s="75">
        <v>0</v>
      </c>
      <c r="H23" s="75">
        <v>1</v>
      </c>
      <c r="I23" s="75">
        <v>1</v>
      </c>
      <c r="J23" s="75">
        <v>1</v>
      </c>
      <c r="K23" s="75">
        <v>0</v>
      </c>
      <c r="L23" s="75">
        <v>0</v>
      </c>
      <c r="M23" s="75">
        <v>1</v>
      </c>
      <c r="N23" s="75">
        <v>0</v>
      </c>
      <c r="O23" s="75">
        <v>0</v>
      </c>
      <c r="P23" s="1"/>
      <c r="Q23" s="1"/>
      <c r="R23" s="1"/>
      <c r="S23" s="1"/>
      <c r="T23" s="1"/>
      <c r="U23" s="1"/>
      <c r="V23" s="1"/>
      <c r="W23" s="1"/>
      <c r="X23" s="1"/>
      <c r="Y23" s="1"/>
      <c r="Z23" s="1"/>
      <c r="AA23" s="1"/>
      <c r="AB23" s="1"/>
      <c r="AC23" s="1"/>
      <c r="AD23" s="75">
        <v>6</v>
      </c>
      <c r="AE23" s="75">
        <v>3</v>
      </c>
      <c r="AF23" s="6">
        <f t="shared" si="0"/>
        <v>33.333333333333329</v>
      </c>
    </row>
    <row r="24" spans="1:32" x14ac:dyDescent="0.3">
      <c r="A24" s="1">
        <v>19</v>
      </c>
      <c r="B24" s="1" t="s">
        <v>80</v>
      </c>
      <c r="C24" s="75">
        <v>1</v>
      </c>
      <c r="D24" s="75" t="s">
        <v>72</v>
      </c>
      <c r="E24" s="75">
        <v>0</v>
      </c>
      <c r="F24" s="75">
        <v>0</v>
      </c>
      <c r="G24" s="75">
        <v>1</v>
      </c>
      <c r="H24" s="75">
        <v>1</v>
      </c>
      <c r="I24" s="75">
        <v>1</v>
      </c>
      <c r="J24" s="75">
        <v>1</v>
      </c>
      <c r="K24" s="75">
        <v>0</v>
      </c>
      <c r="L24" s="75">
        <v>0</v>
      </c>
      <c r="M24" s="75">
        <v>2</v>
      </c>
      <c r="N24" s="75">
        <v>0</v>
      </c>
      <c r="O24" s="75">
        <v>0</v>
      </c>
      <c r="P24" s="1"/>
      <c r="Q24" s="1"/>
      <c r="R24" s="1"/>
      <c r="S24" s="1"/>
      <c r="T24" s="1"/>
      <c r="U24" s="1"/>
      <c r="V24" s="1"/>
      <c r="W24" s="1"/>
      <c r="X24" s="1"/>
      <c r="Y24" s="1"/>
      <c r="Z24" s="1"/>
      <c r="AA24" s="1"/>
      <c r="AB24" s="1"/>
      <c r="AC24" s="1"/>
      <c r="AD24" s="75">
        <v>6</v>
      </c>
      <c r="AE24" s="75">
        <v>3</v>
      </c>
      <c r="AF24" s="6">
        <f t="shared" si="0"/>
        <v>33.333333333333329</v>
      </c>
    </row>
    <row r="25" spans="1:32" x14ac:dyDescent="0.3">
      <c r="A25" s="1">
        <v>20</v>
      </c>
      <c r="B25" s="1" t="s">
        <v>81</v>
      </c>
      <c r="C25" s="75">
        <v>2</v>
      </c>
      <c r="D25" s="75" t="s">
        <v>72</v>
      </c>
      <c r="E25" s="75">
        <v>0</v>
      </c>
      <c r="F25" s="75">
        <v>0</v>
      </c>
      <c r="G25" s="75">
        <v>1</v>
      </c>
      <c r="H25" s="75">
        <v>1</v>
      </c>
      <c r="I25" s="75">
        <v>1</v>
      </c>
      <c r="J25" s="75">
        <v>1</v>
      </c>
      <c r="K25" s="75">
        <v>0</v>
      </c>
      <c r="L25" s="75">
        <v>1</v>
      </c>
      <c r="M25" s="75">
        <v>0</v>
      </c>
      <c r="N25" s="75">
        <v>0</v>
      </c>
      <c r="O25" s="75">
        <v>0</v>
      </c>
      <c r="P25" s="1"/>
      <c r="Q25" s="1"/>
      <c r="R25" s="1"/>
      <c r="S25" s="1"/>
      <c r="T25" s="1"/>
      <c r="U25" s="1"/>
      <c r="V25" s="1"/>
      <c r="W25" s="1"/>
      <c r="X25" s="1"/>
      <c r="Y25" s="1"/>
      <c r="Z25" s="1"/>
      <c r="AA25" s="1"/>
      <c r="AB25" s="1"/>
      <c r="AC25" s="1"/>
      <c r="AD25" s="75">
        <v>5</v>
      </c>
      <c r="AE25" s="75">
        <v>3</v>
      </c>
      <c r="AF25" s="6">
        <f t="shared" ref="AF25:AF29" si="1">AD25/$AF$1*100</f>
        <v>27.777777777777779</v>
      </c>
    </row>
    <row r="26" spans="1:32" x14ac:dyDescent="0.3">
      <c r="A26" s="1">
        <v>21</v>
      </c>
      <c r="B26" s="1" t="s">
        <v>82</v>
      </c>
      <c r="C26" s="75">
        <v>1</v>
      </c>
      <c r="D26" s="75" t="s">
        <v>72</v>
      </c>
      <c r="E26" s="75">
        <v>0</v>
      </c>
      <c r="F26" s="75">
        <v>0</v>
      </c>
      <c r="G26" s="75">
        <v>1</v>
      </c>
      <c r="H26" s="75">
        <v>1</v>
      </c>
      <c r="I26" s="75">
        <v>1</v>
      </c>
      <c r="J26" s="75">
        <v>1</v>
      </c>
      <c r="K26" s="75">
        <v>0</v>
      </c>
      <c r="L26" s="75">
        <v>1</v>
      </c>
      <c r="M26" s="75">
        <v>1</v>
      </c>
      <c r="N26" s="75">
        <v>0</v>
      </c>
      <c r="O26" s="75">
        <v>0</v>
      </c>
      <c r="P26" s="1"/>
      <c r="Q26" s="1"/>
      <c r="R26" s="1"/>
      <c r="S26" s="1"/>
      <c r="T26" s="1"/>
      <c r="U26" s="1"/>
      <c r="V26" s="1"/>
      <c r="W26" s="1"/>
      <c r="X26" s="1"/>
      <c r="Y26" s="1"/>
      <c r="Z26" s="1"/>
      <c r="AA26" s="1"/>
      <c r="AB26" s="1"/>
      <c r="AC26" s="1"/>
      <c r="AD26" s="75">
        <v>6</v>
      </c>
      <c r="AE26" s="75">
        <v>3</v>
      </c>
      <c r="AF26" s="6">
        <f t="shared" si="1"/>
        <v>33.333333333333329</v>
      </c>
    </row>
    <row r="27" spans="1:32" x14ac:dyDescent="0.3">
      <c r="A27" s="1">
        <v>22</v>
      </c>
      <c r="B27" s="1" t="s">
        <v>83</v>
      </c>
      <c r="C27" s="75">
        <v>2</v>
      </c>
      <c r="D27" s="75" t="s">
        <v>72</v>
      </c>
      <c r="E27" s="75">
        <v>0</v>
      </c>
      <c r="F27" s="75">
        <v>0</v>
      </c>
      <c r="G27" s="75">
        <v>1</v>
      </c>
      <c r="H27" s="75">
        <v>1</v>
      </c>
      <c r="I27" s="75">
        <v>1</v>
      </c>
      <c r="J27" s="75">
        <v>1</v>
      </c>
      <c r="K27" s="75">
        <v>0</v>
      </c>
      <c r="L27" s="75">
        <v>1</v>
      </c>
      <c r="M27" s="75">
        <v>0</v>
      </c>
      <c r="N27" s="75">
        <v>1</v>
      </c>
      <c r="O27" s="75">
        <v>2</v>
      </c>
      <c r="P27" s="1"/>
      <c r="Q27" s="1"/>
      <c r="R27" s="1"/>
      <c r="S27" s="1"/>
      <c r="T27" s="1"/>
      <c r="U27" s="1"/>
      <c r="V27" s="1"/>
      <c r="W27" s="1"/>
      <c r="X27" s="1"/>
      <c r="Y27" s="1"/>
      <c r="Z27" s="1"/>
      <c r="AA27" s="1"/>
      <c r="AB27" s="1"/>
      <c r="AC27" s="1"/>
      <c r="AD27" s="75">
        <v>8</v>
      </c>
      <c r="AE27" s="75">
        <v>4</v>
      </c>
      <c r="AF27" s="6">
        <f t="shared" si="1"/>
        <v>44.444444444444443</v>
      </c>
    </row>
    <row r="28" spans="1:32" x14ac:dyDescent="0.3">
      <c r="A28" s="1">
        <v>23</v>
      </c>
      <c r="B28" s="1" t="s">
        <v>84</v>
      </c>
      <c r="C28" s="75">
        <v>1</v>
      </c>
      <c r="D28" s="75" t="s">
        <v>61</v>
      </c>
      <c r="E28" s="75">
        <v>1</v>
      </c>
      <c r="F28" s="75">
        <v>0</v>
      </c>
      <c r="G28" s="75">
        <v>1</v>
      </c>
      <c r="H28" s="75">
        <v>0</v>
      </c>
      <c r="I28" s="75">
        <v>1</v>
      </c>
      <c r="J28" s="75">
        <v>1</v>
      </c>
      <c r="K28" s="75">
        <v>0</v>
      </c>
      <c r="L28" s="75">
        <v>1</v>
      </c>
      <c r="M28" s="75">
        <v>2</v>
      </c>
      <c r="N28" s="75">
        <v>0</v>
      </c>
      <c r="O28" s="75">
        <v>0</v>
      </c>
      <c r="P28" s="1"/>
      <c r="Q28" s="1"/>
      <c r="R28" s="1"/>
      <c r="S28" s="1"/>
      <c r="T28" s="1"/>
      <c r="U28" s="1"/>
      <c r="V28" s="1"/>
      <c r="W28" s="1"/>
      <c r="X28" s="1"/>
      <c r="Y28" s="1"/>
      <c r="Z28" s="1"/>
      <c r="AA28" s="1"/>
      <c r="AB28" s="1"/>
      <c r="AC28" s="1"/>
      <c r="AD28" s="75">
        <v>7</v>
      </c>
      <c r="AE28" s="75">
        <v>3</v>
      </c>
      <c r="AF28" s="6">
        <f t="shared" si="1"/>
        <v>38.888888888888893</v>
      </c>
    </row>
    <row r="29" spans="1:32" x14ac:dyDescent="0.3">
      <c r="A29" s="1">
        <v>24</v>
      </c>
      <c r="B29" s="1" t="s">
        <v>85</v>
      </c>
      <c r="C29" s="75">
        <v>2</v>
      </c>
      <c r="D29" s="75" t="s">
        <v>61</v>
      </c>
      <c r="E29" s="75">
        <v>1</v>
      </c>
      <c r="F29" s="75">
        <v>2</v>
      </c>
      <c r="G29" s="75">
        <v>1</v>
      </c>
      <c r="H29" s="75">
        <v>0</v>
      </c>
      <c r="I29" s="75">
        <v>0</v>
      </c>
      <c r="J29" s="75">
        <v>1</v>
      </c>
      <c r="K29" s="75">
        <v>0</v>
      </c>
      <c r="L29" s="75">
        <v>0</v>
      </c>
      <c r="M29" s="75">
        <v>1</v>
      </c>
      <c r="N29" s="75">
        <v>0</v>
      </c>
      <c r="O29" s="75">
        <v>0</v>
      </c>
      <c r="P29" s="1"/>
      <c r="Q29" s="1"/>
      <c r="R29" s="1"/>
      <c r="S29" s="1"/>
      <c r="T29" s="1"/>
      <c r="U29" s="1"/>
      <c r="V29" s="1"/>
      <c r="W29" s="1"/>
      <c r="X29" s="1"/>
      <c r="Y29" s="1"/>
      <c r="Z29" s="1"/>
      <c r="AA29" s="1"/>
      <c r="AB29" s="1"/>
      <c r="AC29" s="1"/>
      <c r="AD29" s="75">
        <v>6</v>
      </c>
      <c r="AE29" s="75">
        <v>3</v>
      </c>
      <c r="AF29" s="6">
        <f t="shared" si="1"/>
        <v>33.333333333333329</v>
      </c>
    </row>
    <row r="30" spans="1:32" ht="15" x14ac:dyDescent="0.25">
      <c r="A30" s="1"/>
      <c r="B30" s="1"/>
      <c r="C30" s="2"/>
      <c r="D30" s="2"/>
      <c r="E30" s="7">
        <f t="shared" ref="E30:O30" si="2">AVERAGE(E6:E29)/E1*100</f>
        <v>54.166666666666664</v>
      </c>
      <c r="F30" s="7">
        <f t="shared" si="2"/>
        <v>22.916666666666664</v>
      </c>
      <c r="G30" s="7">
        <f t="shared" si="2"/>
        <v>91.666666666666657</v>
      </c>
      <c r="H30" s="7">
        <f t="shared" si="2"/>
        <v>41.666666666666671</v>
      </c>
      <c r="I30" s="7">
        <f t="shared" si="2"/>
        <v>79.166666666666657</v>
      </c>
      <c r="J30" s="7">
        <f t="shared" si="2"/>
        <v>100</v>
      </c>
      <c r="K30" s="7">
        <f t="shared" si="2"/>
        <v>8.3333333333333321</v>
      </c>
      <c r="L30" s="7">
        <f t="shared" si="2"/>
        <v>33.333333333333329</v>
      </c>
      <c r="M30" s="7">
        <f t="shared" si="2"/>
        <v>58.333333333333336</v>
      </c>
      <c r="N30" s="7">
        <f t="shared" si="2"/>
        <v>12.5</v>
      </c>
      <c r="O30" s="7">
        <f t="shared" si="2"/>
        <v>4.1666666666666661</v>
      </c>
      <c r="P30" s="7"/>
      <c r="Q30" s="7"/>
      <c r="R30" s="7"/>
      <c r="S30" s="7"/>
      <c r="T30" s="7"/>
      <c r="U30" s="7"/>
      <c r="V30" s="7"/>
      <c r="W30" s="7"/>
      <c r="X30" s="7"/>
      <c r="Y30" s="7"/>
      <c r="Z30" s="7"/>
      <c r="AA30" s="7"/>
      <c r="AB30" s="7"/>
      <c r="AC30" s="7"/>
      <c r="AD30" s="36">
        <f>AVERAGE(AD6:AD29)</f>
        <v>6.541666666666667</v>
      </c>
      <c r="AE30" s="36">
        <f>AVERAGE(AE6:AE29)</f>
        <v>3.2083333333333335</v>
      </c>
      <c r="AF30" s="36">
        <f>AVERAGE(AF6:AF29)</f>
        <v>36.342592592592609</v>
      </c>
    </row>
    <row r="31" spans="1:32" s="28" customFormat="1" ht="15" x14ac:dyDescent="0.25">
      <c r="C31" s="37"/>
      <c r="D31" s="37"/>
      <c r="AD31" s="38"/>
      <c r="AE31" s="37"/>
    </row>
    <row r="32" spans="1:32" x14ac:dyDescent="0.3">
      <c r="E32" s="14">
        <v>24</v>
      </c>
      <c r="AD32" s="81" t="s">
        <v>10</v>
      </c>
      <c r="AE32" s="82"/>
    </row>
    <row r="33" spans="3:32" x14ac:dyDescent="0.3">
      <c r="E33" s="2">
        <f t="shared" ref="E33:O33" si="3">COUNTIF(E6:E29,E1)/$E$32</f>
        <v>0.54166666666666663</v>
      </c>
      <c r="F33" s="2">
        <f t="shared" si="3"/>
        <v>0.20833333333333334</v>
      </c>
      <c r="G33" s="2">
        <f t="shared" si="3"/>
        <v>0.91666666666666663</v>
      </c>
      <c r="H33" s="2">
        <f t="shared" si="3"/>
        <v>0.41666666666666669</v>
      </c>
      <c r="I33" s="2">
        <f t="shared" si="3"/>
        <v>0.79166666666666663</v>
      </c>
      <c r="J33" s="2">
        <f t="shared" si="3"/>
        <v>1</v>
      </c>
      <c r="K33" s="2">
        <f t="shared" si="3"/>
        <v>8.3333333333333329E-2</v>
      </c>
      <c r="L33" s="2">
        <f t="shared" si="3"/>
        <v>0</v>
      </c>
      <c r="M33" s="2">
        <f t="shared" si="3"/>
        <v>0.33333333333333331</v>
      </c>
      <c r="N33" s="2">
        <f t="shared" si="3"/>
        <v>4.1666666666666664E-2</v>
      </c>
      <c r="O33" s="2">
        <f t="shared" si="3"/>
        <v>0</v>
      </c>
      <c r="P33" s="2"/>
      <c r="Q33" s="2"/>
      <c r="R33" s="2"/>
      <c r="S33" s="2"/>
      <c r="T33" s="2"/>
      <c r="U33" s="2"/>
      <c r="V33" s="2"/>
      <c r="W33" s="2"/>
      <c r="X33" s="2"/>
      <c r="Y33" s="2"/>
      <c r="Z33" s="2"/>
      <c r="AA33" s="2"/>
      <c r="AB33" s="2"/>
      <c r="AC33" s="2"/>
      <c r="AD33" s="81" t="s">
        <v>11</v>
      </c>
      <c r="AE33" s="82"/>
    </row>
    <row r="34" spans="3:32" x14ac:dyDescent="0.3">
      <c r="E34" s="2">
        <f t="shared" ref="E34:O34" si="4">$E$32-E33-E36-E35</f>
        <v>12.458333333333332</v>
      </c>
      <c r="F34" s="2">
        <f t="shared" si="4"/>
        <v>5.7916666666666679</v>
      </c>
      <c r="G34" s="2">
        <f t="shared" si="4"/>
        <v>21.083333333333332</v>
      </c>
      <c r="H34" s="2">
        <f t="shared" si="4"/>
        <v>9.5833333333333321</v>
      </c>
      <c r="I34" s="2">
        <f t="shared" si="4"/>
        <v>18.208333333333332</v>
      </c>
      <c r="J34" s="2">
        <f t="shared" si="4"/>
        <v>23</v>
      </c>
      <c r="K34" s="2">
        <f t="shared" si="4"/>
        <v>1.9166666666666679</v>
      </c>
      <c r="L34" s="2">
        <f t="shared" si="4"/>
        <v>16</v>
      </c>
      <c r="M34" s="2">
        <f t="shared" si="4"/>
        <v>19.666666666666668</v>
      </c>
      <c r="N34" s="2">
        <f t="shared" si="4"/>
        <v>4.9583333333333321</v>
      </c>
      <c r="O34" s="2">
        <f t="shared" si="4"/>
        <v>2</v>
      </c>
      <c r="P34" s="2"/>
      <c r="Q34" s="2"/>
      <c r="R34" s="2"/>
      <c r="S34" s="2"/>
      <c r="T34" s="2"/>
      <c r="U34" s="2"/>
      <c r="V34" s="2"/>
      <c r="W34" s="2"/>
      <c r="X34" s="2"/>
      <c r="Y34" s="2"/>
      <c r="Z34" s="2"/>
      <c r="AA34" s="2"/>
      <c r="AB34" s="2"/>
      <c r="AC34" s="39"/>
      <c r="AD34" s="81" t="s">
        <v>12</v>
      </c>
      <c r="AE34" s="82"/>
    </row>
    <row r="35" spans="3:32" x14ac:dyDescent="0.3">
      <c r="E35" s="2">
        <f t="shared" ref="E35:O35" si="5">COUNTIF(E6:E29,"=N  ")</f>
        <v>0</v>
      </c>
      <c r="F35" s="2">
        <f t="shared" si="5"/>
        <v>0</v>
      </c>
      <c r="G35" s="2">
        <f t="shared" si="5"/>
        <v>0</v>
      </c>
      <c r="H35" s="2">
        <f t="shared" si="5"/>
        <v>0</v>
      </c>
      <c r="I35" s="2">
        <f t="shared" si="5"/>
        <v>0</v>
      </c>
      <c r="J35" s="2">
        <f t="shared" si="5"/>
        <v>0</v>
      </c>
      <c r="K35" s="2">
        <f t="shared" si="5"/>
        <v>0</v>
      </c>
      <c r="L35" s="2">
        <f t="shared" si="5"/>
        <v>0</v>
      </c>
      <c r="M35" s="2">
        <f t="shared" si="5"/>
        <v>0</v>
      </c>
      <c r="N35" s="2">
        <f t="shared" si="5"/>
        <v>0</v>
      </c>
      <c r="O35" s="2">
        <f t="shared" si="5"/>
        <v>0</v>
      </c>
      <c r="P35" s="2"/>
      <c r="Q35" s="2"/>
      <c r="R35" s="2"/>
      <c r="S35" s="2"/>
      <c r="T35" s="2"/>
      <c r="U35" s="2"/>
      <c r="V35" s="2"/>
      <c r="W35" s="2"/>
      <c r="X35" s="2"/>
      <c r="Y35" s="2"/>
      <c r="Z35" s="2"/>
      <c r="AA35" s="2"/>
      <c r="AB35" s="2"/>
      <c r="AC35" s="39"/>
      <c r="AD35" s="81" t="s">
        <v>9</v>
      </c>
      <c r="AE35" s="82"/>
    </row>
    <row r="36" spans="3:32" x14ac:dyDescent="0.3">
      <c r="E36" s="2">
        <f t="shared" ref="E36:O36" si="6">COUNTIF(E6:E29,"=0")</f>
        <v>11</v>
      </c>
      <c r="F36" s="2">
        <f t="shared" si="6"/>
        <v>18</v>
      </c>
      <c r="G36" s="2">
        <f t="shared" si="6"/>
        <v>2</v>
      </c>
      <c r="H36" s="2">
        <f t="shared" si="6"/>
        <v>14</v>
      </c>
      <c r="I36" s="2">
        <f t="shared" si="6"/>
        <v>5</v>
      </c>
      <c r="J36" s="2">
        <f t="shared" si="6"/>
        <v>0</v>
      </c>
      <c r="K36" s="2">
        <f t="shared" si="6"/>
        <v>22</v>
      </c>
      <c r="L36" s="2">
        <f t="shared" si="6"/>
        <v>8</v>
      </c>
      <c r="M36" s="2">
        <f t="shared" si="6"/>
        <v>4</v>
      </c>
      <c r="N36" s="2">
        <f t="shared" si="6"/>
        <v>19</v>
      </c>
      <c r="O36" s="2">
        <f t="shared" si="6"/>
        <v>22</v>
      </c>
      <c r="P36" s="2"/>
      <c r="Q36" s="2"/>
      <c r="R36" s="2"/>
      <c r="S36" s="2"/>
      <c r="T36" s="2"/>
      <c r="U36" s="2"/>
      <c r="V36" s="2"/>
      <c r="W36" s="2"/>
      <c r="X36" s="2"/>
      <c r="Y36" s="2"/>
      <c r="Z36" s="2"/>
      <c r="AA36" s="2"/>
      <c r="AB36" s="2"/>
      <c r="AC36" s="39"/>
      <c r="AD36" s="81" t="s">
        <v>8</v>
      </c>
      <c r="AE36" s="82"/>
    </row>
    <row r="39" spans="3:32" x14ac:dyDescent="0.3">
      <c r="C39"/>
      <c r="D39"/>
      <c r="AC39" s="32"/>
      <c r="AD39" s="32" t="s">
        <v>13</v>
      </c>
      <c r="AE39" s="14">
        <f>COUNTIF(AE6:AE29,"=2")</f>
        <v>1</v>
      </c>
      <c r="AF39" s="15">
        <f>AE39/$E$32*100</f>
        <v>4.1666666666666661</v>
      </c>
    </row>
    <row r="40" spans="3:32" x14ac:dyDescent="0.3">
      <c r="C40"/>
      <c r="D40"/>
      <c r="AC40" s="33"/>
      <c r="AD40" s="33" t="s">
        <v>14</v>
      </c>
      <c r="AE40" s="8">
        <f>COUNTIF(AE6:AE29,"=3")</f>
        <v>17</v>
      </c>
      <c r="AF40" s="13">
        <f>AE40/$E$32*100</f>
        <v>70.833333333333343</v>
      </c>
    </row>
    <row r="41" spans="3:32" x14ac:dyDescent="0.3">
      <c r="C41"/>
      <c r="D41"/>
      <c r="AC41" s="34"/>
      <c r="AD41" s="34" t="s">
        <v>15</v>
      </c>
      <c r="AE41" s="11">
        <f>COUNTIF(AE6:AE29,"=4")</f>
        <v>6</v>
      </c>
      <c r="AF41" s="12">
        <f>AE41/$E$32*100</f>
        <v>25</v>
      </c>
    </row>
    <row r="42" spans="3:32" x14ac:dyDescent="0.3">
      <c r="C42"/>
      <c r="D42"/>
      <c r="AC42" s="35"/>
      <c r="AD42" s="35" t="s">
        <v>16</v>
      </c>
      <c r="AE42" s="9">
        <f>COUNTIF(AE6:AE29,"=5")</f>
        <v>0</v>
      </c>
      <c r="AF42" s="10">
        <f>AE42/$E$32*100</f>
        <v>0</v>
      </c>
    </row>
    <row r="44" spans="3:32" x14ac:dyDescent="0.3">
      <c r="C44"/>
      <c r="D44"/>
      <c r="E44" s="92" t="s">
        <v>56</v>
      </c>
      <c r="F44" s="93"/>
      <c r="G44" s="93"/>
      <c r="H44" s="93"/>
      <c r="I44" s="94"/>
      <c r="J44" s="66" t="s">
        <v>55</v>
      </c>
      <c r="K44" s="66" t="s">
        <v>54</v>
      </c>
      <c r="AB44" s="80" t="s">
        <v>57</v>
      </c>
      <c r="AC44" s="80"/>
      <c r="AD44" s="80"/>
      <c r="AE44" s="80"/>
      <c r="AF44" s="67">
        <f>COUNTIF(AF6:AF29,100)</f>
        <v>0</v>
      </c>
    </row>
    <row r="45" spans="3:32" x14ac:dyDescent="0.3">
      <c r="C45"/>
      <c r="D45"/>
      <c r="E45" s="79" t="s">
        <v>49</v>
      </c>
      <c r="F45" s="79"/>
      <c r="G45" s="79"/>
      <c r="H45" s="79"/>
      <c r="I45" s="79"/>
      <c r="J45" s="7">
        <f>COUNTIF(AF6:AF29,"&gt;=85")</f>
        <v>0</v>
      </c>
      <c r="K45" s="7">
        <f>J45/E32*100</f>
        <v>0</v>
      </c>
      <c r="AB45" s="89" t="s">
        <v>17</v>
      </c>
      <c r="AC45" s="90"/>
      <c r="AD45" s="90"/>
      <c r="AE45" s="91"/>
      <c r="AF45" s="7">
        <f>SUM(AE40:AE42)/$E$32*100</f>
        <v>95.833333333333343</v>
      </c>
    </row>
    <row r="46" spans="3:32" x14ac:dyDescent="0.3">
      <c r="C46"/>
      <c r="D46"/>
      <c r="E46" s="79" t="s">
        <v>50</v>
      </c>
      <c r="F46" s="79"/>
      <c r="G46" s="79"/>
      <c r="H46" s="79"/>
      <c r="I46" s="79"/>
      <c r="J46" s="7">
        <f>COUNTIF(AF6:AF29,"&gt;=75")-J45</f>
        <v>0</v>
      </c>
      <c r="K46" s="7">
        <f>J46/E32*100</f>
        <v>0</v>
      </c>
      <c r="AB46" s="89" t="s">
        <v>35</v>
      </c>
      <c r="AC46" s="90"/>
      <c r="AD46" s="90"/>
      <c r="AE46" s="91"/>
      <c r="AF46" s="7">
        <f>SUM(AE41:AE42)/$E$32*100</f>
        <v>25</v>
      </c>
    </row>
    <row r="47" spans="3:32" x14ac:dyDescent="0.3">
      <c r="C47"/>
      <c r="D47"/>
      <c r="E47" s="79" t="s">
        <v>51</v>
      </c>
      <c r="F47" s="79"/>
      <c r="G47" s="79"/>
      <c r="H47" s="79"/>
      <c r="I47" s="79"/>
      <c r="J47" s="7">
        <f>COUNTIF(AF6:AF29,"&gt;=65")-J46-J45</f>
        <v>0</v>
      </c>
      <c r="K47" s="7">
        <f>J47/E32*100</f>
        <v>0</v>
      </c>
      <c r="AB47" s="80" t="s">
        <v>32</v>
      </c>
      <c r="AC47" s="80"/>
      <c r="AD47" s="80"/>
      <c r="AE47" s="80"/>
      <c r="AF47" s="7">
        <f>AVERAGE(AD6:AD29)</f>
        <v>6.541666666666667</v>
      </c>
    </row>
    <row r="48" spans="3:32" x14ac:dyDescent="0.3">
      <c r="C48"/>
      <c r="D48"/>
      <c r="E48" s="79" t="s">
        <v>52</v>
      </c>
      <c r="F48" s="79"/>
      <c r="G48" s="79"/>
      <c r="H48" s="79"/>
      <c r="I48" s="79"/>
      <c r="J48" s="7">
        <f>COUNTIF(AF6:AF29,"&gt;=50")-J47-J46-J45</f>
        <v>2</v>
      </c>
      <c r="K48" s="7">
        <f>J48/E32*100</f>
        <v>8.3333333333333321</v>
      </c>
      <c r="AB48" s="80" t="s">
        <v>18</v>
      </c>
      <c r="AC48" s="80"/>
      <c r="AD48" s="80"/>
      <c r="AE48" s="80"/>
      <c r="AF48" s="7">
        <f>AVERAGE(AE6:AE29)</f>
        <v>3.2083333333333335</v>
      </c>
    </row>
    <row r="49" spans="5:32" x14ac:dyDescent="0.3">
      <c r="E49" s="79" t="s">
        <v>53</v>
      </c>
      <c r="F49" s="79"/>
      <c r="G49" s="79"/>
      <c r="H49" s="79"/>
      <c r="I49" s="79"/>
      <c r="J49" s="7">
        <f>COUNTIF(AF6:AF29,"&lt;50")</f>
        <v>22</v>
      </c>
      <c r="K49" s="7">
        <f>J49/E32*100</f>
        <v>91.666666666666657</v>
      </c>
      <c r="AB49" s="80" t="s">
        <v>48</v>
      </c>
      <c r="AC49" s="80"/>
      <c r="AD49" s="80"/>
      <c r="AE49" s="80"/>
      <c r="AF49" s="7">
        <f>AVERAGE(AF6:AF29)</f>
        <v>36.342592592592609</v>
      </c>
    </row>
  </sheetData>
  <autoFilter ref="E3:AF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25">
    <mergeCell ref="B3:B5"/>
    <mergeCell ref="A3:A5"/>
    <mergeCell ref="D3:D5"/>
    <mergeCell ref="E3:AC3"/>
    <mergeCell ref="AD3:AD5"/>
    <mergeCell ref="AE3:AE5"/>
    <mergeCell ref="AF3:AF5"/>
    <mergeCell ref="C3:C5"/>
    <mergeCell ref="AB45:AE45"/>
    <mergeCell ref="AB46:AE46"/>
    <mergeCell ref="E44:I44"/>
    <mergeCell ref="AB47:AE47"/>
    <mergeCell ref="AB48:AE48"/>
    <mergeCell ref="AB49:AE49"/>
    <mergeCell ref="AD32:AE32"/>
    <mergeCell ref="AD33:AE33"/>
    <mergeCell ref="AD34:AE34"/>
    <mergeCell ref="AD35:AE35"/>
    <mergeCell ref="AD36:AE36"/>
    <mergeCell ref="AB44:AE44"/>
    <mergeCell ref="E49:I49"/>
    <mergeCell ref="E47:I47"/>
    <mergeCell ref="E48:I48"/>
    <mergeCell ref="E46:I46"/>
    <mergeCell ref="E45:I45"/>
  </mergeCells>
  <conditionalFormatting sqref="E30:AC30">
    <cfRule type="cellIs" dxfId="28" priority="5" operator="lessThan">
      <formula>50</formula>
    </cfRule>
  </conditionalFormatting>
  <conditionalFormatting sqref="AE6:AE29">
    <cfRule type="cellIs" dxfId="27" priority="1" operator="equal">
      <formula>3</formula>
    </cfRule>
    <cfRule type="cellIs" dxfId="26" priority="2" operator="equal">
      <formula>4</formula>
    </cfRule>
    <cfRule type="cellIs" dxfId="25" priority="3" operator="equal">
      <formula>2</formula>
    </cfRule>
    <cfRule type="cellIs" dxfId="24" priority="4" operator="equal">
      <formula>5</formula>
    </cfRule>
  </conditionalFormatting>
  <pageMargins left="0.70866141732283472" right="0.70866141732283472" top="0.74803149606299213" bottom="0.74803149606299213" header="0.31496062992125984" footer="0.31496062992125984"/>
  <pageSetup paperSize="9" fitToHeight="5" orientation="landscape" r:id="rId1"/>
  <ignoredErrors>
    <ignoredError sqref="E30:O30 E33:O33 E35:O36 E34:O3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3"/>
  <sheetViews>
    <sheetView zoomScale="85" zoomScaleNormal="85" workbookViewId="0">
      <selection activeCell="D22" sqref="D22"/>
    </sheetView>
  </sheetViews>
  <sheetFormatPr defaultColWidth="9.109375" defaultRowHeight="13.2" x14ac:dyDescent="0.25"/>
  <cols>
    <col min="1" max="1" width="9.109375" style="43"/>
    <col min="2" max="2" width="86.44140625" style="43" customWidth="1"/>
    <col min="3" max="6" width="9.88671875" style="43" customWidth="1"/>
    <col min="7" max="16384" width="9.109375" style="43"/>
  </cols>
  <sheetData>
    <row r="1" spans="1:12" s="40" customFormat="1" ht="12.75" x14ac:dyDescent="0.2">
      <c r="A1" s="47"/>
      <c r="B1" s="47"/>
      <c r="C1" s="47"/>
      <c r="G1" s="48"/>
      <c r="H1" s="95"/>
      <c r="I1" s="95"/>
      <c r="J1" s="95"/>
      <c r="K1" s="95"/>
      <c r="L1" s="95"/>
    </row>
    <row r="2" spans="1:12" s="50" customFormat="1" ht="73.2" x14ac:dyDescent="0.25">
      <c r="A2" s="41" t="s">
        <v>37</v>
      </c>
      <c r="B2" s="42" t="s">
        <v>45</v>
      </c>
      <c r="C2" s="44" t="s">
        <v>44</v>
      </c>
      <c r="D2" s="51" t="s">
        <v>41</v>
      </c>
      <c r="E2" s="49" t="s">
        <v>42</v>
      </c>
      <c r="F2" s="49" t="s">
        <v>43</v>
      </c>
      <c r="G2" s="27" t="s">
        <v>47</v>
      </c>
      <c r="H2" s="42" t="s">
        <v>28</v>
      </c>
      <c r="I2" s="42" t="s">
        <v>29</v>
      </c>
      <c r="J2" s="42" t="s">
        <v>30</v>
      </c>
      <c r="K2" s="42" t="s">
        <v>31</v>
      </c>
      <c r="L2" s="27" t="s">
        <v>38</v>
      </c>
    </row>
    <row r="3" spans="1:12" ht="14.4" x14ac:dyDescent="0.3">
      <c r="A3" s="42">
        <v>1</v>
      </c>
      <c r="B3" s="77" t="s">
        <v>86</v>
      </c>
      <c r="C3" s="78">
        <v>1</v>
      </c>
      <c r="D3" s="75">
        <v>54.17</v>
      </c>
      <c r="E3" s="75">
        <v>86.43</v>
      </c>
      <c r="F3" s="75">
        <v>82.34</v>
      </c>
      <c r="G3" s="45">
        <f>1-L3</f>
        <v>0.45833333333333337</v>
      </c>
      <c r="H3" s="52">
        <f>'9А'!T2</f>
        <v>12</v>
      </c>
      <c r="I3" s="52">
        <f>'9В'!T2</f>
        <v>1</v>
      </c>
      <c r="J3" s="52" t="e">
        <f>#REF!</f>
        <v>#REF!</v>
      </c>
      <c r="K3" s="52" t="e">
        <f>#REF!</f>
        <v>#REF!</v>
      </c>
      <c r="L3" s="46">
        <f>'1'!E33</f>
        <v>0.54166666666666663</v>
      </c>
    </row>
    <row r="4" spans="1:12" ht="14.4" x14ac:dyDescent="0.3">
      <c r="A4" s="42">
        <v>2</v>
      </c>
      <c r="B4" s="77" t="s">
        <v>87</v>
      </c>
      <c r="C4" s="78">
        <v>2</v>
      </c>
      <c r="D4" s="75">
        <v>22.92</v>
      </c>
      <c r="E4" s="75">
        <v>57.02</v>
      </c>
      <c r="F4" s="75">
        <v>53.64</v>
      </c>
      <c r="G4" s="45">
        <f t="shared" ref="G4:G13" si="0">1-L4</f>
        <v>0.79166666666666663</v>
      </c>
      <c r="H4" s="52">
        <f>'9А'!U2</f>
        <v>3</v>
      </c>
      <c r="I4" s="52">
        <f>'9В'!U2</f>
        <v>2</v>
      </c>
      <c r="J4" s="52" t="e">
        <f>#REF!</f>
        <v>#REF!</v>
      </c>
      <c r="K4" s="63" t="e">
        <f>#REF!</f>
        <v>#REF!</v>
      </c>
      <c r="L4" s="46">
        <f>'1'!F33</f>
        <v>0.20833333333333334</v>
      </c>
    </row>
    <row r="5" spans="1:12" ht="14.4" x14ac:dyDescent="0.3">
      <c r="A5" s="42">
        <v>3</v>
      </c>
      <c r="B5" s="77" t="s">
        <v>88</v>
      </c>
      <c r="C5" s="78">
        <v>1</v>
      </c>
      <c r="D5" s="75">
        <v>91.67</v>
      </c>
      <c r="E5" s="75">
        <v>79.39</v>
      </c>
      <c r="F5" s="75">
        <v>73.400000000000006</v>
      </c>
      <c r="G5" s="45">
        <f t="shared" si="0"/>
        <v>8.333333333333337E-2</v>
      </c>
      <c r="H5" s="52">
        <f>'9А'!V2</f>
        <v>12</v>
      </c>
      <c r="I5" s="52">
        <f>'9В'!V2</f>
        <v>10</v>
      </c>
      <c r="J5" s="52" t="e">
        <f>#REF!</f>
        <v>#REF!</v>
      </c>
      <c r="K5" s="63" t="e">
        <f>#REF!</f>
        <v>#REF!</v>
      </c>
      <c r="L5" s="46">
        <f>'1'!G33</f>
        <v>0.91666666666666663</v>
      </c>
    </row>
    <row r="6" spans="1:12" ht="14.4" x14ac:dyDescent="0.3">
      <c r="A6" s="42">
        <v>4</v>
      </c>
      <c r="B6" s="77" t="s">
        <v>89</v>
      </c>
      <c r="C6" s="78">
        <v>1</v>
      </c>
      <c r="D6" s="75">
        <v>41.67</v>
      </c>
      <c r="E6" s="75">
        <v>65.84</v>
      </c>
      <c r="F6" s="75">
        <v>58.86</v>
      </c>
      <c r="G6" s="45">
        <f t="shared" si="0"/>
        <v>0.58333333333333326</v>
      </c>
      <c r="H6" s="52">
        <f>'9А'!W2</f>
        <v>0</v>
      </c>
      <c r="I6" s="52">
        <f>'9В'!W2</f>
        <v>10</v>
      </c>
      <c r="J6" s="52" t="e">
        <f>#REF!</f>
        <v>#REF!</v>
      </c>
      <c r="K6" s="52" t="e">
        <f>#REF!</f>
        <v>#REF!</v>
      </c>
      <c r="L6" s="46">
        <f>'1'!H33</f>
        <v>0.41666666666666669</v>
      </c>
    </row>
    <row r="7" spans="1:12" ht="14.4" x14ac:dyDescent="0.3">
      <c r="A7" s="42">
        <v>5</v>
      </c>
      <c r="B7" s="77" t="s">
        <v>90</v>
      </c>
      <c r="C7" s="78">
        <v>1</v>
      </c>
      <c r="D7" s="75">
        <v>79.17</v>
      </c>
      <c r="E7" s="75">
        <v>70.52</v>
      </c>
      <c r="F7" s="75">
        <v>60.91</v>
      </c>
      <c r="G7" s="45">
        <f t="shared" si="0"/>
        <v>0.20833333333333337</v>
      </c>
      <c r="H7" s="62">
        <f>'9А'!X2</f>
        <v>7</v>
      </c>
      <c r="I7" s="52">
        <f>'9В'!X2</f>
        <v>12</v>
      </c>
      <c r="J7" s="52" t="e">
        <f>#REF!</f>
        <v>#REF!</v>
      </c>
      <c r="K7" s="52" t="e">
        <f>#REF!</f>
        <v>#REF!</v>
      </c>
      <c r="L7" s="64">
        <f>'1'!I33</f>
        <v>0.79166666666666663</v>
      </c>
    </row>
    <row r="8" spans="1:12" ht="14.4" x14ac:dyDescent="0.3">
      <c r="A8" s="42">
        <v>6</v>
      </c>
      <c r="B8" s="77" t="s">
        <v>91</v>
      </c>
      <c r="C8" s="78">
        <v>1</v>
      </c>
      <c r="D8" s="75">
        <v>100</v>
      </c>
      <c r="E8" s="75">
        <v>71.38</v>
      </c>
      <c r="F8" s="75">
        <v>61.92</v>
      </c>
      <c r="G8" s="45">
        <f t="shared" si="0"/>
        <v>0</v>
      </c>
      <c r="H8" s="62">
        <f>'9А'!Y2</f>
        <v>12</v>
      </c>
      <c r="I8" s="62">
        <f>'9В'!Y2</f>
        <v>12</v>
      </c>
      <c r="J8" s="52" t="e">
        <f>#REF!</f>
        <v>#REF!</v>
      </c>
      <c r="K8" s="52" t="e">
        <f>#REF!</f>
        <v>#REF!</v>
      </c>
      <c r="L8" s="64">
        <f>'1'!J33</f>
        <v>1</v>
      </c>
    </row>
    <row r="9" spans="1:12" ht="14.4" x14ac:dyDescent="0.3">
      <c r="A9" s="42">
        <v>7</v>
      </c>
      <c r="B9" s="77" t="s">
        <v>92</v>
      </c>
      <c r="C9" s="78">
        <v>1</v>
      </c>
      <c r="D9" s="75">
        <v>8.33</v>
      </c>
      <c r="E9" s="75">
        <v>62.7</v>
      </c>
      <c r="F9" s="75">
        <v>56.78</v>
      </c>
      <c r="G9" s="45">
        <f t="shared" si="0"/>
        <v>0.91666666666666663</v>
      </c>
      <c r="H9" s="62">
        <f>'9А'!Z2</f>
        <v>0</v>
      </c>
      <c r="I9" s="62">
        <f>'9В'!Z2</f>
        <v>2</v>
      </c>
      <c r="J9" s="62" t="e">
        <f>#REF!</f>
        <v>#REF!</v>
      </c>
      <c r="K9" s="52" t="e">
        <f>#REF!</f>
        <v>#REF!</v>
      </c>
      <c r="L9" s="64">
        <f>'1'!K33</f>
        <v>8.3333333333333329E-2</v>
      </c>
    </row>
    <row r="10" spans="1:12" ht="14.4" x14ac:dyDescent="0.3">
      <c r="A10" s="42">
        <v>8</v>
      </c>
      <c r="B10" s="77" t="s">
        <v>93</v>
      </c>
      <c r="C10" s="78">
        <v>2</v>
      </c>
      <c r="D10" s="75">
        <v>33.33</v>
      </c>
      <c r="E10" s="75">
        <v>41.46</v>
      </c>
      <c r="F10" s="75">
        <v>37.75</v>
      </c>
      <c r="G10" s="45">
        <f t="shared" si="0"/>
        <v>1</v>
      </c>
      <c r="H10" s="62">
        <f>'9А'!AA2</f>
        <v>0</v>
      </c>
      <c r="I10" s="62">
        <f>'9В'!AA2</f>
        <v>0</v>
      </c>
      <c r="J10" s="62" t="e">
        <f>#REF!</f>
        <v>#REF!</v>
      </c>
      <c r="K10" s="62" t="e">
        <f>#REF!</f>
        <v>#REF!</v>
      </c>
      <c r="L10" s="64">
        <f>'1'!L33</f>
        <v>0</v>
      </c>
    </row>
    <row r="11" spans="1:12" ht="14.4" x14ac:dyDescent="0.3">
      <c r="A11" s="42">
        <v>9</v>
      </c>
      <c r="B11" s="77" t="s">
        <v>94</v>
      </c>
      <c r="C11" s="78">
        <v>2</v>
      </c>
      <c r="D11" s="75">
        <v>58.33</v>
      </c>
      <c r="E11" s="75">
        <v>45.01</v>
      </c>
      <c r="F11" s="75">
        <v>37.11</v>
      </c>
      <c r="G11" s="45">
        <f t="shared" si="0"/>
        <v>0.66666666666666674</v>
      </c>
      <c r="H11" s="62">
        <f>'9А'!AB2</f>
        <v>7</v>
      </c>
      <c r="I11" s="62">
        <f>'9В'!AB2</f>
        <v>1</v>
      </c>
      <c r="J11" s="62" t="e">
        <f>#REF!</f>
        <v>#REF!</v>
      </c>
      <c r="K11" s="62" t="e">
        <f>#REF!</f>
        <v>#REF!</v>
      </c>
      <c r="L11" s="64">
        <f>'1'!M33</f>
        <v>0.33333333333333331</v>
      </c>
    </row>
    <row r="12" spans="1:12" ht="14.4" x14ac:dyDescent="0.3">
      <c r="A12" s="42">
        <v>10</v>
      </c>
      <c r="B12" s="77" t="s">
        <v>95</v>
      </c>
      <c r="C12" s="78">
        <v>3</v>
      </c>
      <c r="D12" s="75">
        <v>12.5</v>
      </c>
      <c r="E12" s="75">
        <v>13.23</v>
      </c>
      <c r="F12" s="75">
        <v>11</v>
      </c>
      <c r="G12" s="45">
        <f t="shared" si="0"/>
        <v>0.95833333333333337</v>
      </c>
      <c r="H12" s="62">
        <f>'9А'!AC2</f>
        <v>0</v>
      </c>
      <c r="I12" s="62">
        <f>'9В'!AC2</f>
        <v>1</v>
      </c>
      <c r="J12" s="62" t="e">
        <f>#REF!</f>
        <v>#REF!</v>
      </c>
      <c r="K12" s="62" t="e">
        <f>#REF!</f>
        <v>#REF!</v>
      </c>
      <c r="L12" s="64">
        <f>'1'!N33</f>
        <v>4.1666666666666664E-2</v>
      </c>
    </row>
    <row r="13" spans="1:12" ht="14.4" x14ac:dyDescent="0.3">
      <c r="A13" s="42">
        <v>11</v>
      </c>
      <c r="B13" s="77" t="s">
        <v>96</v>
      </c>
      <c r="C13" s="78">
        <v>3</v>
      </c>
      <c r="D13" s="75">
        <v>4.17</v>
      </c>
      <c r="E13" s="75">
        <v>6.52</v>
      </c>
      <c r="F13" s="75">
        <v>5.39</v>
      </c>
      <c r="G13" s="45">
        <f t="shared" si="0"/>
        <v>1</v>
      </c>
      <c r="H13" s="62">
        <f>'9А'!AD2</f>
        <v>0</v>
      </c>
      <c r="I13" s="62">
        <f>'9В'!AD2</f>
        <v>0</v>
      </c>
      <c r="J13" s="62" t="e">
        <f>#REF!</f>
        <v>#REF!</v>
      </c>
      <c r="K13" s="62" t="e">
        <f>#REF!</f>
        <v>#REF!</v>
      </c>
      <c r="L13" s="64">
        <f>'1'!O33</f>
        <v>0</v>
      </c>
    </row>
  </sheetData>
  <mergeCells count="1">
    <mergeCell ref="H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70" zoomScaleNormal="70" workbookViewId="0">
      <selection activeCell="L20" sqref="L20"/>
    </sheetView>
  </sheetViews>
  <sheetFormatPr defaultRowHeight="14.4" x14ac:dyDescent="0.3"/>
  <cols>
    <col min="1" max="1" width="4" bestFit="1" customWidth="1"/>
    <col min="2" max="2" width="11.109375" customWidth="1"/>
    <col min="3" max="3" width="8.44140625" style="3" bestFit="1" customWidth="1"/>
    <col min="4" max="4" width="8.44140625" style="3" customWidth="1"/>
    <col min="5" max="15" width="6.6640625" customWidth="1"/>
    <col min="16" max="16" width="7.5546875" style="30" customWidth="1"/>
    <col min="17" max="17" width="8.6640625" style="3" bestFit="1" customWidth="1"/>
    <col min="20" max="30" width="7.33203125" customWidth="1"/>
  </cols>
  <sheetData>
    <row r="1" spans="1:32" x14ac:dyDescent="0.3">
      <c r="D1" s="31" t="s">
        <v>39</v>
      </c>
      <c r="E1" s="4">
        <f>'1'!E1</f>
        <v>1</v>
      </c>
      <c r="F1" s="4">
        <f>'1'!F1</f>
        <v>2</v>
      </c>
      <c r="G1" s="4">
        <f>'1'!G1</f>
        <v>1</v>
      </c>
      <c r="H1" s="4">
        <f>'1'!H1</f>
        <v>1</v>
      </c>
      <c r="I1" s="4">
        <f>'1'!I1</f>
        <v>1</v>
      </c>
      <c r="J1" s="4">
        <f>'1'!J1</f>
        <v>1</v>
      </c>
      <c r="K1" s="4">
        <f>'1'!K1</f>
        <v>1</v>
      </c>
      <c r="L1" s="4">
        <f>'1'!L1</f>
        <v>2</v>
      </c>
      <c r="M1" s="4">
        <f>'1'!M1</f>
        <v>2</v>
      </c>
      <c r="N1" s="4">
        <f>'1'!N1</f>
        <v>3</v>
      </c>
      <c r="O1" s="4">
        <f>'1'!O1</f>
        <v>3</v>
      </c>
      <c r="R1" s="5">
        <f>SUM(E1:O1)</f>
        <v>18</v>
      </c>
      <c r="T1" s="74">
        <v>12</v>
      </c>
      <c r="AE1" s="96" t="s">
        <v>10</v>
      </c>
      <c r="AF1" s="98"/>
    </row>
    <row r="2" spans="1:32" x14ac:dyDescent="0.3">
      <c r="T2" s="2">
        <f t="shared" ref="T2:AD2" si="0">COUNTIF(E6:E24,E1)</f>
        <v>12</v>
      </c>
      <c r="U2" s="2">
        <f t="shared" si="0"/>
        <v>3</v>
      </c>
      <c r="V2" s="2">
        <f t="shared" si="0"/>
        <v>12</v>
      </c>
      <c r="W2" s="2">
        <f t="shared" si="0"/>
        <v>0</v>
      </c>
      <c r="X2" s="2">
        <f t="shared" si="0"/>
        <v>7</v>
      </c>
      <c r="Y2" s="2">
        <f t="shared" si="0"/>
        <v>12</v>
      </c>
      <c r="Z2" s="2">
        <f t="shared" si="0"/>
        <v>0</v>
      </c>
      <c r="AA2" s="2">
        <f t="shared" si="0"/>
        <v>0</v>
      </c>
      <c r="AB2" s="2">
        <f t="shared" si="0"/>
        <v>7</v>
      </c>
      <c r="AC2" s="2">
        <f t="shared" si="0"/>
        <v>0</v>
      </c>
      <c r="AD2" s="2">
        <f t="shared" si="0"/>
        <v>0</v>
      </c>
      <c r="AE2" s="96" t="s">
        <v>11</v>
      </c>
      <c r="AF2" s="98"/>
    </row>
    <row r="3" spans="1:32" x14ac:dyDescent="0.3">
      <c r="A3" s="86" t="s">
        <v>0</v>
      </c>
      <c r="B3" s="86" t="s">
        <v>1</v>
      </c>
      <c r="C3" s="86" t="s">
        <v>3</v>
      </c>
      <c r="D3" s="86" t="s">
        <v>40</v>
      </c>
      <c r="E3" s="89" t="s">
        <v>6</v>
      </c>
      <c r="F3" s="90"/>
      <c r="G3" s="90"/>
      <c r="H3" s="90"/>
      <c r="I3" s="90"/>
      <c r="J3" s="90"/>
      <c r="K3" s="90"/>
      <c r="L3" s="90"/>
      <c r="M3" s="90"/>
      <c r="N3" s="90"/>
      <c r="O3" s="90"/>
      <c r="P3" s="83" t="s">
        <v>4</v>
      </c>
      <c r="Q3" s="83" t="s">
        <v>5</v>
      </c>
      <c r="R3" s="86" t="s">
        <v>7</v>
      </c>
      <c r="T3" s="2">
        <f t="shared" ref="T3:AD3" si="1">$T$1-T2-T5-T4</f>
        <v>0</v>
      </c>
      <c r="U3" s="2">
        <f t="shared" si="1"/>
        <v>1</v>
      </c>
      <c r="V3" s="2">
        <f t="shared" si="1"/>
        <v>0</v>
      </c>
      <c r="W3" s="2">
        <f t="shared" si="1"/>
        <v>0</v>
      </c>
      <c r="X3" s="2">
        <f t="shared" si="1"/>
        <v>0</v>
      </c>
      <c r="Y3" s="2">
        <f t="shared" si="1"/>
        <v>0</v>
      </c>
      <c r="Z3" s="2">
        <f t="shared" si="1"/>
        <v>0</v>
      </c>
      <c r="AA3" s="2">
        <f t="shared" si="1"/>
        <v>8</v>
      </c>
      <c r="AB3" s="2">
        <f t="shared" si="1"/>
        <v>5</v>
      </c>
      <c r="AC3" s="2">
        <f t="shared" si="1"/>
        <v>2</v>
      </c>
      <c r="AD3" s="2">
        <f t="shared" si="1"/>
        <v>0</v>
      </c>
      <c r="AE3" s="96" t="s">
        <v>12</v>
      </c>
      <c r="AF3" s="98"/>
    </row>
    <row r="4" spans="1:32" x14ac:dyDescent="0.3">
      <c r="A4" s="87"/>
      <c r="B4" s="87"/>
      <c r="C4" s="87"/>
      <c r="D4" s="87"/>
      <c r="E4" s="4"/>
      <c r="F4" s="4"/>
      <c r="G4" s="4"/>
      <c r="H4" s="4"/>
      <c r="I4" s="4"/>
      <c r="J4" s="4"/>
      <c r="K4" s="4"/>
      <c r="L4" s="4"/>
      <c r="M4" s="4"/>
      <c r="N4" s="4"/>
      <c r="O4" s="4"/>
      <c r="P4" s="84"/>
      <c r="Q4" s="84"/>
      <c r="R4" s="87"/>
      <c r="T4" s="2">
        <f t="shared" ref="T4:AD4" si="2">COUNTIF(E6:E24,"=N  ")</f>
        <v>0</v>
      </c>
      <c r="U4" s="2">
        <f t="shared" si="2"/>
        <v>0</v>
      </c>
      <c r="V4" s="2">
        <f t="shared" si="2"/>
        <v>0</v>
      </c>
      <c r="W4" s="2">
        <f t="shared" si="2"/>
        <v>0</v>
      </c>
      <c r="X4" s="2">
        <f t="shared" si="2"/>
        <v>0</v>
      </c>
      <c r="Y4" s="2">
        <f t="shared" si="2"/>
        <v>0</v>
      </c>
      <c r="Z4" s="2">
        <f t="shared" si="2"/>
        <v>0</v>
      </c>
      <c r="AA4" s="2">
        <f t="shared" si="2"/>
        <v>0</v>
      </c>
      <c r="AB4" s="2">
        <f t="shared" si="2"/>
        <v>0</v>
      </c>
      <c r="AC4" s="2">
        <f t="shared" si="2"/>
        <v>0</v>
      </c>
      <c r="AD4" s="2">
        <f t="shared" si="2"/>
        <v>0</v>
      </c>
      <c r="AE4" s="96" t="s">
        <v>9</v>
      </c>
      <c r="AF4" s="98"/>
    </row>
    <row r="5" spans="1:32" x14ac:dyDescent="0.3">
      <c r="A5" s="88"/>
      <c r="B5" s="88"/>
      <c r="C5" s="88"/>
      <c r="D5" s="88"/>
      <c r="E5" s="2">
        <v>1</v>
      </c>
      <c r="F5" s="2">
        <v>2</v>
      </c>
      <c r="G5" s="2">
        <v>3</v>
      </c>
      <c r="H5" s="2">
        <v>4</v>
      </c>
      <c r="I5" s="2">
        <v>5</v>
      </c>
      <c r="J5" s="2">
        <v>6</v>
      </c>
      <c r="K5" s="2">
        <v>7</v>
      </c>
      <c r="L5" s="2">
        <v>8</v>
      </c>
      <c r="M5" s="2">
        <v>9</v>
      </c>
      <c r="N5" s="2">
        <v>10</v>
      </c>
      <c r="O5" s="2">
        <v>11</v>
      </c>
      <c r="P5" s="85"/>
      <c r="Q5" s="85"/>
      <c r="R5" s="88"/>
      <c r="T5" s="2">
        <f t="shared" ref="T5:AD5" si="3">COUNTIF(E6:E24,"=0")</f>
        <v>0</v>
      </c>
      <c r="U5" s="2">
        <f t="shared" si="3"/>
        <v>8</v>
      </c>
      <c r="V5" s="2">
        <f t="shared" si="3"/>
        <v>0</v>
      </c>
      <c r="W5" s="2">
        <f t="shared" si="3"/>
        <v>12</v>
      </c>
      <c r="X5" s="2">
        <f t="shared" si="3"/>
        <v>5</v>
      </c>
      <c r="Y5" s="2">
        <f t="shared" si="3"/>
        <v>0</v>
      </c>
      <c r="Z5" s="2">
        <f t="shared" si="3"/>
        <v>12</v>
      </c>
      <c r="AA5" s="2">
        <f t="shared" si="3"/>
        <v>4</v>
      </c>
      <c r="AB5" s="2">
        <f t="shared" si="3"/>
        <v>0</v>
      </c>
      <c r="AC5" s="2">
        <f t="shared" si="3"/>
        <v>10</v>
      </c>
      <c r="AD5" s="2">
        <f t="shared" si="3"/>
        <v>12</v>
      </c>
      <c r="AE5" s="96" t="s">
        <v>8</v>
      </c>
      <c r="AF5" s="98"/>
    </row>
    <row r="6" spans="1:32" x14ac:dyDescent="0.3">
      <c r="A6" s="1">
        <v>1</v>
      </c>
      <c r="B6" s="1" t="s">
        <v>60</v>
      </c>
      <c r="C6" s="75">
        <v>1</v>
      </c>
      <c r="D6" s="75" t="s">
        <v>61</v>
      </c>
      <c r="E6" s="75">
        <v>1</v>
      </c>
      <c r="F6" s="75">
        <v>0</v>
      </c>
      <c r="G6" s="75">
        <v>1</v>
      </c>
      <c r="H6" s="75">
        <v>0</v>
      </c>
      <c r="I6" s="75">
        <v>1</v>
      </c>
      <c r="J6" s="75">
        <v>1</v>
      </c>
      <c r="K6" s="75">
        <v>0</v>
      </c>
      <c r="L6" s="75">
        <v>1</v>
      </c>
      <c r="M6" s="75">
        <v>2</v>
      </c>
      <c r="N6" s="75">
        <v>2</v>
      </c>
      <c r="O6" s="75">
        <v>0</v>
      </c>
      <c r="P6" s="75">
        <v>9</v>
      </c>
      <c r="Q6" s="75">
        <v>4</v>
      </c>
      <c r="R6" s="6">
        <f t="shared" ref="R6:R17" si="4">P6/$R$1*100</f>
        <v>50</v>
      </c>
    </row>
    <row r="7" spans="1:32" x14ac:dyDescent="0.3">
      <c r="A7" s="1">
        <v>2</v>
      </c>
      <c r="B7" s="1" t="s">
        <v>62</v>
      </c>
      <c r="C7" s="75">
        <v>2</v>
      </c>
      <c r="D7" s="75" t="s">
        <v>61</v>
      </c>
      <c r="E7" s="75">
        <v>1</v>
      </c>
      <c r="F7" s="75">
        <v>0</v>
      </c>
      <c r="G7" s="75">
        <v>1</v>
      </c>
      <c r="H7" s="75">
        <v>0</v>
      </c>
      <c r="I7" s="75">
        <v>1</v>
      </c>
      <c r="J7" s="75">
        <v>1</v>
      </c>
      <c r="K7" s="75">
        <v>0</v>
      </c>
      <c r="L7" s="75">
        <v>1</v>
      </c>
      <c r="M7" s="75">
        <v>2</v>
      </c>
      <c r="N7" s="75">
        <v>0</v>
      </c>
      <c r="O7" s="75">
        <v>0</v>
      </c>
      <c r="P7" s="75">
        <v>7</v>
      </c>
      <c r="Q7" s="75">
        <v>3</v>
      </c>
      <c r="R7" s="6">
        <f t="shared" si="4"/>
        <v>38.888888888888893</v>
      </c>
      <c r="T7" s="68" t="s">
        <v>13</v>
      </c>
      <c r="U7" s="14">
        <f>COUNTIF(Q6:Q24,"=2")</f>
        <v>1</v>
      </c>
      <c r="V7" s="15">
        <f>U7/$T$1*100</f>
        <v>8.3333333333333321</v>
      </c>
    </row>
    <row r="8" spans="1:32" x14ac:dyDescent="0.3">
      <c r="A8" s="1">
        <v>3</v>
      </c>
      <c r="B8" s="1" t="s">
        <v>63</v>
      </c>
      <c r="C8" s="75">
        <v>1</v>
      </c>
      <c r="D8" s="75" t="s">
        <v>61</v>
      </c>
      <c r="E8" s="75">
        <v>1</v>
      </c>
      <c r="F8" s="75">
        <v>2</v>
      </c>
      <c r="G8" s="75">
        <v>1</v>
      </c>
      <c r="H8" s="75">
        <v>0</v>
      </c>
      <c r="I8" s="75">
        <v>0</v>
      </c>
      <c r="J8" s="75">
        <v>1</v>
      </c>
      <c r="K8" s="75">
        <v>0</v>
      </c>
      <c r="L8" s="75">
        <v>0</v>
      </c>
      <c r="M8" s="75">
        <v>1</v>
      </c>
      <c r="N8" s="75">
        <v>2</v>
      </c>
      <c r="O8" s="75">
        <v>0</v>
      </c>
      <c r="P8" s="75">
        <v>8</v>
      </c>
      <c r="Q8" s="75">
        <v>4</v>
      </c>
      <c r="R8" s="6">
        <f t="shared" si="4"/>
        <v>44.444444444444443</v>
      </c>
      <c r="T8" s="69" t="s">
        <v>14</v>
      </c>
      <c r="U8" s="8">
        <f>COUNTIF(Q6:Q24,"=3")</f>
        <v>8</v>
      </c>
      <c r="V8" s="13">
        <f>U8/$T$1*100</f>
        <v>66.666666666666657</v>
      </c>
    </row>
    <row r="9" spans="1:32" x14ac:dyDescent="0.3">
      <c r="A9" s="1">
        <v>4</v>
      </c>
      <c r="B9" s="1" t="s">
        <v>64</v>
      </c>
      <c r="C9" s="75">
        <v>2</v>
      </c>
      <c r="D9" s="75" t="s">
        <v>61</v>
      </c>
      <c r="E9" s="75">
        <v>1</v>
      </c>
      <c r="F9" s="75">
        <v>0</v>
      </c>
      <c r="G9" s="75">
        <v>1</v>
      </c>
      <c r="H9" s="75">
        <v>0</v>
      </c>
      <c r="I9" s="75">
        <v>1</v>
      </c>
      <c r="J9" s="75">
        <v>1</v>
      </c>
      <c r="K9" s="75">
        <v>0</v>
      </c>
      <c r="L9" s="75">
        <v>1</v>
      </c>
      <c r="M9" s="75">
        <v>2</v>
      </c>
      <c r="N9" s="75">
        <v>0</v>
      </c>
      <c r="O9" s="75">
        <v>0</v>
      </c>
      <c r="P9" s="75">
        <v>7</v>
      </c>
      <c r="Q9" s="75">
        <v>3</v>
      </c>
      <c r="R9" s="6">
        <f t="shared" si="4"/>
        <v>38.888888888888893</v>
      </c>
      <c r="T9" s="70" t="s">
        <v>15</v>
      </c>
      <c r="U9" s="11">
        <f>COUNTIF(Q6:Q24,"=4")</f>
        <v>3</v>
      </c>
      <c r="V9" s="12">
        <f>U9/$T$1*100</f>
        <v>25</v>
      </c>
    </row>
    <row r="10" spans="1:32" x14ac:dyDescent="0.3">
      <c r="A10" s="1">
        <v>5</v>
      </c>
      <c r="B10" s="1" t="s">
        <v>65</v>
      </c>
      <c r="C10" s="75">
        <v>1</v>
      </c>
      <c r="D10" s="75" t="s">
        <v>61</v>
      </c>
      <c r="E10" s="75">
        <v>1</v>
      </c>
      <c r="F10" s="75">
        <v>0</v>
      </c>
      <c r="G10" s="75">
        <v>1</v>
      </c>
      <c r="H10" s="75">
        <v>0</v>
      </c>
      <c r="I10" s="75">
        <v>1</v>
      </c>
      <c r="J10" s="75">
        <v>1</v>
      </c>
      <c r="K10" s="75">
        <v>0</v>
      </c>
      <c r="L10" s="75">
        <v>1</v>
      </c>
      <c r="M10" s="75">
        <v>2</v>
      </c>
      <c r="N10" s="75">
        <v>0</v>
      </c>
      <c r="O10" s="75">
        <v>0</v>
      </c>
      <c r="P10" s="75">
        <v>7</v>
      </c>
      <c r="Q10" s="75">
        <v>3</v>
      </c>
      <c r="R10" s="6">
        <f t="shared" si="4"/>
        <v>38.888888888888893</v>
      </c>
      <c r="T10" s="71" t="s">
        <v>16</v>
      </c>
      <c r="U10" s="9">
        <f>COUNTIF(Q6:Q24,"=5")</f>
        <v>0</v>
      </c>
      <c r="V10" s="10">
        <f>U10/$T$1*100</f>
        <v>0</v>
      </c>
    </row>
    <row r="11" spans="1:32" x14ac:dyDescent="0.3">
      <c r="A11" s="1">
        <v>6</v>
      </c>
      <c r="B11" s="1" t="s">
        <v>66</v>
      </c>
      <c r="C11" s="75">
        <v>2</v>
      </c>
      <c r="D11" s="75" t="s">
        <v>61</v>
      </c>
      <c r="E11" s="75">
        <v>1</v>
      </c>
      <c r="F11" s="75">
        <v>0</v>
      </c>
      <c r="G11" s="75">
        <v>1</v>
      </c>
      <c r="H11" s="75">
        <v>0</v>
      </c>
      <c r="I11" s="75">
        <v>1</v>
      </c>
      <c r="J11" s="75">
        <v>1</v>
      </c>
      <c r="K11" s="75">
        <v>0</v>
      </c>
      <c r="L11" s="75">
        <v>0</v>
      </c>
      <c r="M11" s="75">
        <v>2</v>
      </c>
      <c r="N11" s="75">
        <v>0</v>
      </c>
      <c r="O11" s="75">
        <v>0</v>
      </c>
      <c r="P11" s="75">
        <v>6</v>
      </c>
      <c r="Q11" s="75">
        <v>3</v>
      </c>
      <c r="R11" s="6">
        <f t="shared" si="4"/>
        <v>33.333333333333329</v>
      </c>
    </row>
    <row r="12" spans="1:32" x14ac:dyDescent="0.3">
      <c r="A12" s="1">
        <v>7</v>
      </c>
      <c r="B12" s="1" t="s">
        <v>67</v>
      </c>
      <c r="C12" s="75">
        <v>1</v>
      </c>
      <c r="D12" s="75" t="s">
        <v>61</v>
      </c>
      <c r="E12" s="75">
        <v>1</v>
      </c>
      <c r="F12" s="75">
        <v>0</v>
      </c>
      <c r="G12" s="75">
        <v>1</v>
      </c>
      <c r="H12" s="75">
        <v>0</v>
      </c>
      <c r="I12" s="75">
        <v>0</v>
      </c>
      <c r="J12" s="75">
        <v>1</v>
      </c>
      <c r="K12" s="75">
        <v>0</v>
      </c>
      <c r="L12" s="75">
        <v>1</v>
      </c>
      <c r="M12" s="75">
        <v>1</v>
      </c>
      <c r="N12" s="75">
        <v>0</v>
      </c>
      <c r="O12" s="75">
        <v>0</v>
      </c>
      <c r="P12" s="75">
        <v>5</v>
      </c>
      <c r="Q12" s="75">
        <v>3</v>
      </c>
      <c r="R12" s="6">
        <f t="shared" si="4"/>
        <v>27.777777777777779</v>
      </c>
      <c r="T12" s="80" t="s">
        <v>57</v>
      </c>
      <c r="U12" s="80"/>
      <c r="V12" s="67">
        <f>COUNTIF(R6:R24,100)</f>
        <v>0</v>
      </c>
    </row>
    <row r="13" spans="1:32" x14ac:dyDescent="0.3">
      <c r="A13" s="1">
        <v>8</v>
      </c>
      <c r="B13" s="76" t="s">
        <v>68</v>
      </c>
      <c r="C13" s="75">
        <v>2</v>
      </c>
      <c r="D13" s="75" t="s">
        <v>61</v>
      </c>
      <c r="E13" s="75">
        <v>1</v>
      </c>
      <c r="F13" s="75">
        <v>1</v>
      </c>
      <c r="G13" s="75">
        <v>1</v>
      </c>
      <c r="H13" s="75">
        <v>0</v>
      </c>
      <c r="I13" s="75">
        <v>1</v>
      </c>
      <c r="J13" s="75">
        <v>1</v>
      </c>
      <c r="K13" s="75">
        <v>0</v>
      </c>
      <c r="L13" s="75">
        <v>1</v>
      </c>
      <c r="M13" s="75">
        <v>2</v>
      </c>
      <c r="N13" s="75">
        <v>0</v>
      </c>
      <c r="O13" s="75">
        <v>0</v>
      </c>
      <c r="P13" s="75">
        <v>8</v>
      </c>
      <c r="Q13" s="75">
        <v>4</v>
      </c>
      <c r="R13" s="6">
        <f t="shared" si="4"/>
        <v>44.444444444444443</v>
      </c>
      <c r="T13" s="81" t="s">
        <v>17</v>
      </c>
      <c r="U13" s="82"/>
      <c r="V13" s="7">
        <f>SUM(U8:U10)/$T$1*100</f>
        <v>91.666666666666657</v>
      </c>
    </row>
    <row r="14" spans="1:32" x14ac:dyDescent="0.3">
      <c r="A14" s="1">
        <v>9</v>
      </c>
      <c r="B14" s="1" t="s">
        <v>69</v>
      </c>
      <c r="C14" s="75">
        <v>1</v>
      </c>
      <c r="D14" s="75" t="s">
        <v>61</v>
      </c>
      <c r="E14" s="75">
        <v>1</v>
      </c>
      <c r="F14" s="75">
        <v>0</v>
      </c>
      <c r="G14" s="75">
        <v>1</v>
      </c>
      <c r="H14" s="75">
        <v>0</v>
      </c>
      <c r="I14" s="75">
        <v>0</v>
      </c>
      <c r="J14" s="75">
        <v>1</v>
      </c>
      <c r="K14" s="75">
        <v>0</v>
      </c>
      <c r="L14" s="75">
        <v>0</v>
      </c>
      <c r="M14" s="75">
        <v>1</v>
      </c>
      <c r="N14" s="75">
        <v>0</v>
      </c>
      <c r="O14" s="75">
        <v>0</v>
      </c>
      <c r="P14" s="75">
        <v>4</v>
      </c>
      <c r="Q14" s="75">
        <v>2</v>
      </c>
      <c r="R14" s="6">
        <f t="shared" si="4"/>
        <v>22.222222222222221</v>
      </c>
      <c r="T14" s="81" t="s">
        <v>35</v>
      </c>
      <c r="U14" s="82"/>
      <c r="V14" s="7">
        <f>SUM(U9:U10)/$T$1*100</f>
        <v>25</v>
      </c>
    </row>
    <row r="15" spans="1:32" x14ac:dyDescent="0.3">
      <c r="A15" s="1">
        <v>10</v>
      </c>
      <c r="B15" s="1" t="s">
        <v>70</v>
      </c>
      <c r="C15" s="75">
        <v>2</v>
      </c>
      <c r="D15" s="75" t="s">
        <v>61</v>
      </c>
      <c r="E15" s="75">
        <v>1</v>
      </c>
      <c r="F15" s="75">
        <v>2</v>
      </c>
      <c r="G15" s="75">
        <v>1</v>
      </c>
      <c r="H15" s="75">
        <v>0</v>
      </c>
      <c r="I15" s="75">
        <v>0</v>
      </c>
      <c r="J15" s="75">
        <v>1</v>
      </c>
      <c r="K15" s="75">
        <v>0</v>
      </c>
      <c r="L15" s="75">
        <v>1</v>
      </c>
      <c r="M15" s="75">
        <v>1</v>
      </c>
      <c r="N15" s="75">
        <v>0</v>
      </c>
      <c r="O15" s="75">
        <v>0</v>
      </c>
      <c r="P15" s="75">
        <v>7</v>
      </c>
      <c r="Q15" s="75">
        <v>3</v>
      </c>
      <c r="R15" s="6">
        <f t="shared" si="4"/>
        <v>38.888888888888893</v>
      </c>
      <c r="T15" s="81" t="s">
        <v>32</v>
      </c>
      <c r="U15" s="82"/>
      <c r="V15" s="7">
        <f>AVERAGE(P6:P24)</f>
        <v>6.75</v>
      </c>
    </row>
    <row r="16" spans="1:32" x14ac:dyDescent="0.3">
      <c r="A16" s="1">
        <v>11</v>
      </c>
      <c r="B16" s="1" t="s">
        <v>84</v>
      </c>
      <c r="C16" s="75">
        <v>1</v>
      </c>
      <c r="D16" s="75" t="s">
        <v>61</v>
      </c>
      <c r="E16" s="75">
        <v>1</v>
      </c>
      <c r="F16" s="75">
        <v>0</v>
      </c>
      <c r="G16" s="75">
        <v>1</v>
      </c>
      <c r="H16" s="75">
        <v>0</v>
      </c>
      <c r="I16" s="75">
        <v>1</v>
      </c>
      <c r="J16" s="75">
        <v>1</v>
      </c>
      <c r="K16" s="75">
        <v>0</v>
      </c>
      <c r="L16" s="75">
        <v>1</v>
      </c>
      <c r="M16" s="75">
        <v>2</v>
      </c>
      <c r="N16" s="75">
        <v>0</v>
      </c>
      <c r="O16" s="75">
        <v>0</v>
      </c>
      <c r="P16" s="75">
        <v>7</v>
      </c>
      <c r="Q16" s="75">
        <v>3</v>
      </c>
      <c r="R16" s="6">
        <f t="shared" si="4"/>
        <v>38.888888888888893</v>
      </c>
      <c r="T16" s="81" t="s">
        <v>18</v>
      </c>
      <c r="U16" s="82"/>
      <c r="V16" s="7">
        <f>AVERAGE(Q6:Q24)</f>
        <v>3.1666666666666665</v>
      </c>
    </row>
    <row r="17" spans="1:23" x14ac:dyDescent="0.3">
      <c r="A17" s="1">
        <v>12</v>
      </c>
      <c r="B17" s="1" t="s">
        <v>85</v>
      </c>
      <c r="C17" s="75">
        <v>2</v>
      </c>
      <c r="D17" s="75" t="s">
        <v>61</v>
      </c>
      <c r="E17" s="75">
        <v>1</v>
      </c>
      <c r="F17" s="75">
        <v>2</v>
      </c>
      <c r="G17" s="75">
        <v>1</v>
      </c>
      <c r="H17" s="75">
        <v>0</v>
      </c>
      <c r="I17" s="75">
        <v>0</v>
      </c>
      <c r="J17" s="75">
        <v>1</v>
      </c>
      <c r="K17" s="75">
        <v>0</v>
      </c>
      <c r="L17" s="75">
        <v>0</v>
      </c>
      <c r="M17" s="75">
        <v>1</v>
      </c>
      <c r="N17" s="75">
        <v>0</v>
      </c>
      <c r="O17" s="75">
        <v>0</v>
      </c>
      <c r="P17" s="75">
        <v>6</v>
      </c>
      <c r="Q17" s="75">
        <v>3</v>
      </c>
      <c r="R17" s="6">
        <f t="shared" si="4"/>
        <v>33.333333333333329</v>
      </c>
      <c r="T17" s="81" t="s">
        <v>58</v>
      </c>
      <c r="U17" s="82"/>
      <c r="V17" s="7">
        <f>AVERAGE(R6:R24)</f>
        <v>37.5</v>
      </c>
    </row>
    <row r="18" spans="1:23" ht="15" x14ac:dyDescent="0.25">
      <c r="A18" s="1">
        <v>13</v>
      </c>
      <c r="B18" s="1"/>
      <c r="C18" s="75"/>
      <c r="D18" s="75"/>
      <c r="E18" s="75"/>
      <c r="F18" s="75"/>
      <c r="G18" s="75"/>
      <c r="H18" s="75"/>
      <c r="I18" s="75"/>
      <c r="J18" s="75"/>
      <c r="K18" s="75"/>
      <c r="L18" s="75"/>
      <c r="M18" s="75"/>
      <c r="N18" s="75"/>
      <c r="O18" s="75"/>
      <c r="P18" s="29"/>
      <c r="Q18" s="2"/>
      <c r="R18" s="6"/>
    </row>
    <row r="19" spans="1:23" x14ac:dyDescent="0.3">
      <c r="A19" s="1">
        <v>14</v>
      </c>
      <c r="B19" s="1"/>
      <c r="C19" s="2"/>
      <c r="D19" s="2"/>
      <c r="E19" s="1"/>
      <c r="F19" s="1"/>
      <c r="G19" s="1"/>
      <c r="H19" s="1"/>
      <c r="I19" s="1"/>
      <c r="J19" s="1"/>
      <c r="K19" s="1"/>
      <c r="L19" s="1"/>
      <c r="M19" s="1"/>
      <c r="N19" s="1"/>
      <c r="O19" s="1"/>
      <c r="P19" s="29"/>
      <c r="Q19" s="2"/>
      <c r="R19" s="6"/>
      <c r="T19" s="92" t="s">
        <v>56</v>
      </c>
      <c r="U19" s="93"/>
      <c r="V19" s="66" t="s">
        <v>55</v>
      </c>
      <c r="W19" s="66" t="s">
        <v>54</v>
      </c>
    </row>
    <row r="20" spans="1:23" x14ac:dyDescent="0.3">
      <c r="A20" s="1">
        <v>15</v>
      </c>
      <c r="B20" s="1"/>
      <c r="C20" s="2"/>
      <c r="D20" s="2"/>
      <c r="E20" s="1"/>
      <c r="F20" s="1"/>
      <c r="G20" s="1"/>
      <c r="H20" s="1"/>
      <c r="I20" s="1"/>
      <c r="J20" s="1"/>
      <c r="K20" s="1"/>
      <c r="L20" s="1"/>
      <c r="M20" s="1"/>
      <c r="N20" s="1"/>
      <c r="O20" s="1"/>
      <c r="P20" s="29"/>
      <c r="Q20" s="2"/>
      <c r="R20" s="6"/>
      <c r="T20" s="96" t="s">
        <v>49</v>
      </c>
      <c r="U20" s="97"/>
      <c r="V20" s="72">
        <f>COUNTIF(R6:R24,"&gt;=85")</f>
        <v>0</v>
      </c>
      <c r="W20" s="72">
        <f>V20/T1*100</f>
        <v>0</v>
      </c>
    </row>
    <row r="21" spans="1:23" x14ac:dyDescent="0.3">
      <c r="A21" s="1">
        <v>16</v>
      </c>
      <c r="B21" s="1"/>
      <c r="C21" s="2"/>
      <c r="D21" s="2"/>
      <c r="E21" s="1"/>
      <c r="F21" s="1"/>
      <c r="G21" s="1"/>
      <c r="H21" s="1"/>
      <c r="I21" s="1"/>
      <c r="J21" s="1"/>
      <c r="K21" s="1"/>
      <c r="L21" s="1"/>
      <c r="M21" s="1"/>
      <c r="N21" s="1"/>
      <c r="O21" s="1"/>
      <c r="P21" s="29"/>
      <c r="Q21" s="2"/>
      <c r="R21" s="6"/>
      <c r="T21" s="96" t="s">
        <v>50</v>
      </c>
      <c r="U21" s="98"/>
      <c r="V21" s="72">
        <f>COUNTIF(R6:R24,"&gt;=75")-V20</f>
        <v>0</v>
      </c>
      <c r="W21" s="72">
        <f>V21/T1*100</f>
        <v>0</v>
      </c>
    </row>
    <row r="22" spans="1:23" x14ac:dyDescent="0.3">
      <c r="A22" s="1">
        <v>17</v>
      </c>
      <c r="B22" s="1"/>
      <c r="C22" s="2"/>
      <c r="D22" s="2"/>
      <c r="E22" s="1"/>
      <c r="F22" s="1"/>
      <c r="G22" s="1"/>
      <c r="H22" s="1"/>
      <c r="I22" s="1"/>
      <c r="J22" s="1"/>
      <c r="K22" s="1"/>
      <c r="L22" s="1"/>
      <c r="M22" s="1"/>
      <c r="N22" s="1"/>
      <c r="O22" s="1"/>
      <c r="P22" s="29"/>
      <c r="Q22" s="2"/>
      <c r="R22" s="6"/>
      <c r="T22" s="96" t="s">
        <v>51</v>
      </c>
      <c r="U22" s="97"/>
      <c r="V22" s="72">
        <f>COUNTIF(R6:R24,"&gt;=65")-V21-V20</f>
        <v>0</v>
      </c>
      <c r="W22" s="72">
        <f>V22/T1*100</f>
        <v>0</v>
      </c>
    </row>
    <row r="23" spans="1:23" x14ac:dyDescent="0.3">
      <c r="A23" s="1">
        <v>18</v>
      </c>
      <c r="B23" s="1"/>
      <c r="C23" s="2"/>
      <c r="D23" s="2"/>
      <c r="E23" s="1"/>
      <c r="F23" s="1"/>
      <c r="G23" s="1"/>
      <c r="H23" s="1"/>
      <c r="I23" s="1"/>
      <c r="J23" s="1"/>
      <c r="K23" s="1"/>
      <c r="L23" s="1"/>
      <c r="M23" s="1"/>
      <c r="N23" s="1"/>
      <c r="O23" s="1"/>
      <c r="P23" s="29"/>
      <c r="Q23" s="2"/>
      <c r="R23" s="6"/>
      <c r="T23" s="96" t="s">
        <v>52</v>
      </c>
      <c r="U23" s="97"/>
      <c r="V23" s="72">
        <f>COUNTIF(R6:R24,"&gt;=50")-V22-V21-V20</f>
        <v>1</v>
      </c>
      <c r="W23" s="72">
        <f>V23/T1*100</f>
        <v>8.3333333333333321</v>
      </c>
    </row>
    <row r="24" spans="1:23" x14ac:dyDescent="0.3">
      <c r="A24" s="1">
        <v>19</v>
      </c>
      <c r="B24" s="1"/>
      <c r="C24" s="2"/>
      <c r="D24" s="2"/>
      <c r="E24" s="1"/>
      <c r="F24" s="1"/>
      <c r="G24" s="1"/>
      <c r="H24" s="1"/>
      <c r="I24" s="1"/>
      <c r="J24" s="1"/>
      <c r="K24" s="1"/>
      <c r="L24" s="1"/>
      <c r="M24" s="1"/>
      <c r="N24" s="1"/>
      <c r="O24" s="1"/>
      <c r="P24" s="29"/>
      <c r="Q24" s="2"/>
      <c r="R24" s="6"/>
      <c r="T24" s="96" t="s">
        <v>53</v>
      </c>
      <c r="U24" s="97"/>
      <c r="V24" s="72">
        <f>COUNTIF(R6:R24,"&lt;50")</f>
        <v>11</v>
      </c>
      <c r="W24" s="72">
        <f>V24/T1*100</f>
        <v>91.666666666666657</v>
      </c>
    </row>
    <row r="25" spans="1:23" ht="15" x14ac:dyDescent="0.25">
      <c r="A25" s="1"/>
      <c r="B25" s="1"/>
      <c r="C25" s="2"/>
      <c r="D25" s="2"/>
      <c r="E25" s="7">
        <f t="shared" ref="E25:O25" si="5">AVERAGE(E6:E24)/E1*100</f>
        <v>100</v>
      </c>
      <c r="F25" s="7">
        <f t="shared" si="5"/>
        <v>29.166666666666668</v>
      </c>
      <c r="G25" s="7">
        <f t="shared" si="5"/>
        <v>100</v>
      </c>
      <c r="H25" s="7">
        <f t="shared" si="5"/>
        <v>0</v>
      </c>
      <c r="I25" s="7">
        <f t="shared" si="5"/>
        <v>58.333333333333336</v>
      </c>
      <c r="J25" s="7">
        <f t="shared" si="5"/>
        <v>100</v>
      </c>
      <c r="K25" s="7">
        <f t="shared" si="5"/>
        <v>0</v>
      </c>
      <c r="L25" s="7">
        <f t="shared" si="5"/>
        <v>33.333333333333329</v>
      </c>
      <c r="M25" s="7">
        <f t="shared" si="5"/>
        <v>79.166666666666657</v>
      </c>
      <c r="N25" s="7">
        <f t="shared" si="5"/>
        <v>11.111111111111111</v>
      </c>
      <c r="O25" s="7">
        <f t="shared" si="5"/>
        <v>0</v>
      </c>
      <c r="P25" s="36">
        <f>AVERAGE(P6:P24)</f>
        <v>6.75</v>
      </c>
      <c r="Q25" s="36">
        <f>AVERAGE(Q6:Q24)</f>
        <v>3.1666666666666665</v>
      </c>
      <c r="R25" s="36">
        <f>AVERAGE(R6:R24)</f>
        <v>37.5</v>
      </c>
      <c r="T25" s="28"/>
      <c r="U25" s="28"/>
      <c r="V25" s="28"/>
    </row>
    <row r="26" spans="1:23" s="28" customFormat="1" ht="15" x14ac:dyDescent="0.25">
      <c r="C26" s="37"/>
      <c r="D26" s="37"/>
      <c r="P26" s="38"/>
      <c r="Q26" s="37"/>
      <c r="T26"/>
      <c r="U26"/>
      <c r="V26"/>
    </row>
    <row r="27" spans="1:23" ht="322.5" customHeight="1" x14ac:dyDescent="0.3">
      <c r="E27" s="73" t="str">
        <f>'2'!B3</f>
        <v>1. 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v>
      </c>
      <c r="F27" s="73" t="str">
        <f>'2'!B4</f>
        <v xml:space="preserve">2. 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v>
      </c>
      <c r="G27" s="73" t="str">
        <f>'2'!B5</f>
        <v>3. 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v>
      </c>
      <c r="H27" s="73" t="str">
        <f>'2'!B6</f>
        <v xml:space="preserve">4. 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I27" s="73" t="str">
        <f>'2'!B7</f>
        <v xml:space="preserve">5. 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J27" s="73" t="str">
        <f>'2'!B8</f>
        <v>6. 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v>
      </c>
      <c r="K27" s="73" t="str">
        <f>'2'!B9</f>
        <v xml:space="preserve">7. 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v>
      </c>
      <c r="L27" s="73" t="str">
        <f>'2'!B10</f>
        <v>8. 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v>
      </c>
      <c r="M27" s="73" t="str">
        <f>'2'!B11</f>
        <v>9. 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v>
      </c>
      <c r="N27" s="73" t="str">
        <f>'2'!B12</f>
        <v>10. 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v>
      </c>
      <c r="O27" s="73" t="str">
        <f>'2'!B13</f>
        <v>11. 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v>
      </c>
    </row>
    <row r="34" spans="3:4" x14ac:dyDescent="0.3">
      <c r="C34"/>
      <c r="D34"/>
    </row>
    <row r="35" spans="3:4" x14ac:dyDescent="0.3">
      <c r="C35"/>
      <c r="D35"/>
    </row>
    <row r="36" spans="3:4" x14ac:dyDescent="0.3">
      <c r="C36"/>
      <c r="D36"/>
    </row>
    <row r="37" spans="3:4" x14ac:dyDescent="0.3">
      <c r="C37"/>
      <c r="D37"/>
    </row>
    <row r="39" spans="3:4" x14ac:dyDescent="0.3">
      <c r="C39"/>
      <c r="D39"/>
    </row>
    <row r="40" spans="3:4" x14ac:dyDescent="0.3">
      <c r="C40"/>
      <c r="D40"/>
    </row>
    <row r="42" spans="3:4" x14ac:dyDescent="0.3">
      <c r="C42"/>
      <c r="D42"/>
    </row>
    <row r="43" spans="3:4" x14ac:dyDescent="0.3">
      <c r="C43"/>
      <c r="D43"/>
    </row>
    <row r="44" spans="3:4" x14ac:dyDescent="0.3">
      <c r="C44"/>
      <c r="D44"/>
    </row>
  </sheetData>
  <mergeCells count="25">
    <mergeCell ref="Q3:Q5"/>
    <mergeCell ref="R3:R5"/>
    <mergeCell ref="A3:A5"/>
    <mergeCell ref="B3:B5"/>
    <mergeCell ref="C3:C5"/>
    <mergeCell ref="D3:D5"/>
    <mergeCell ref="E3:O3"/>
    <mergeCell ref="P3:P5"/>
    <mergeCell ref="T13:U13"/>
    <mergeCell ref="T14:U14"/>
    <mergeCell ref="T15:U15"/>
    <mergeCell ref="T16:U16"/>
    <mergeCell ref="T17:U17"/>
    <mergeCell ref="T12:U12"/>
    <mergeCell ref="AE1:AF1"/>
    <mergeCell ref="AE2:AF2"/>
    <mergeCell ref="AE3:AF3"/>
    <mergeCell ref="AE4:AF4"/>
    <mergeCell ref="AE5:AF5"/>
    <mergeCell ref="T19:U19"/>
    <mergeCell ref="T20:U20"/>
    <mergeCell ref="T22:U22"/>
    <mergeCell ref="T23:U23"/>
    <mergeCell ref="T24:U24"/>
    <mergeCell ref="T21:U21"/>
  </mergeCells>
  <conditionalFormatting sqref="Q18:Q24">
    <cfRule type="cellIs" dxfId="23" priority="15" operator="equal">
      <formula>3</formula>
    </cfRule>
    <cfRule type="cellIs" dxfId="22" priority="16" operator="equal">
      <formula>4</formula>
    </cfRule>
    <cfRule type="cellIs" dxfId="21" priority="17" operator="equal">
      <formula>2</formula>
    </cfRule>
    <cfRule type="cellIs" dxfId="20" priority="18" operator="equal">
      <formula>5</formula>
    </cfRule>
  </conditionalFormatting>
  <conditionalFormatting sqref="E25:O25">
    <cfRule type="cellIs" dxfId="19" priority="13" operator="lessThan">
      <formula>50</formula>
    </cfRule>
    <cfRule type="cellIs" dxfId="18" priority="14" operator="lessThan">
      <formula>50</formula>
    </cfRule>
  </conditionalFormatting>
  <conditionalFormatting sqref="Q6:Q15">
    <cfRule type="cellIs" dxfId="17" priority="9" operator="equal">
      <formula>3</formula>
    </cfRule>
    <cfRule type="cellIs" dxfId="16" priority="10" operator="equal">
      <formula>4</formula>
    </cfRule>
    <cfRule type="cellIs" dxfId="15" priority="11" operator="equal">
      <formula>2</formula>
    </cfRule>
    <cfRule type="cellIs" dxfId="14" priority="12" operator="equal">
      <formula>5</formula>
    </cfRule>
  </conditionalFormatting>
  <conditionalFormatting sqref="Q16:Q17">
    <cfRule type="cellIs" dxfId="13" priority="1" operator="equal">
      <formula>3</formula>
    </cfRule>
    <cfRule type="cellIs" dxfId="12" priority="2" operator="equal">
      <formula>4</formula>
    </cfRule>
    <cfRule type="cellIs" dxfId="11" priority="3" operator="equal">
      <formula>2</formula>
    </cfRule>
    <cfRule type="cellIs" dxfId="10" priority="4" operator="equal">
      <formula>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70" zoomScaleNormal="70" workbookViewId="0">
      <selection activeCell="AC27" sqref="AC27"/>
    </sheetView>
  </sheetViews>
  <sheetFormatPr defaultRowHeight="14.4" x14ac:dyDescent="0.3"/>
  <cols>
    <col min="1" max="1" width="4" bestFit="1" customWidth="1"/>
    <col min="2" max="2" width="11.109375" customWidth="1"/>
    <col min="3" max="3" width="8.44140625" style="3" bestFit="1" customWidth="1"/>
    <col min="4" max="4" width="8.44140625" style="3" customWidth="1"/>
    <col min="5" max="15" width="6.6640625" customWidth="1"/>
    <col min="16" max="16" width="7.5546875" style="30" customWidth="1"/>
    <col min="17" max="17" width="8.6640625" style="3" bestFit="1" customWidth="1"/>
    <col min="20" max="30" width="7.33203125" customWidth="1"/>
  </cols>
  <sheetData>
    <row r="1" spans="1:32" x14ac:dyDescent="0.3">
      <c r="D1" s="31" t="s">
        <v>39</v>
      </c>
      <c r="E1" s="4">
        <f>'1'!E1</f>
        <v>1</v>
      </c>
      <c r="F1" s="4">
        <f>'1'!F1</f>
        <v>2</v>
      </c>
      <c r="G1" s="4">
        <f>'1'!G1</f>
        <v>1</v>
      </c>
      <c r="H1" s="4">
        <f>'1'!H1</f>
        <v>1</v>
      </c>
      <c r="I1" s="4">
        <f>'1'!I1</f>
        <v>1</v>
      </c>
      <c r="J1" s="4">
        <f>'1'!J1</f>
        <v>1</v>
      </c>
      <c r="K1" s="4">
        <f>'1'!K1</f>
        <v>1</v>
      </c>
      <c r="L1" s="4">
        <f>'1'!L1</f>
        <v>2</v>
      </c>
      <c r="M1" s="4">
        <f>'1'!M1</f>
        <v>2</v>
      </c>
      <c r="N1" s="4">
        <f>'1'!N1</f>
        <v>3</v>
      </c>
      <c r="O1" s="4">
        <f>'1'!O1</f>
        <v>3</v>
      </c>
      <c r="R1" s="5">
        <f>SUM(E1:O1)</f>
        <v>18</v>
      </c>
      <c r="T1" s="74">
        <v>12</v>
      </c>
      <c r="AE1" s="96" t="s">
        <v>10</v>
      </c>
      <c r="AF1" s="98"/>
    </row>
    <row r="2" spans="1:32" x14ac:dyDescent="0.3">
      <c r="T2" s="2">
        <f t="shared" ref="T2:AD2" si="0">COUNTIF(E6:E24,E1)</f>
        <v>1</v>
      </c>
      <c r="U2" s="2">
        <f t="shared" si="0"/>
        <v>2</v>
      </c>
      <c r="V2" s="2">
        <f t="shared" si="0"/>
        <v>10</v>
      </c>
      <c r="W2" s="2">
        <f t="shared" si="0"/>
        <v>10</v>
      </c>
      <c r="X2" s="2">
        <f t="shared" si="0"/>
        <v>12</v>
      </c>
      <c r="Y2" s="2">
        <f t="shared" si="0"/>
        <v>12</v>
      </c>
      <c r="Z2" s="2">
        <f t="shared" si="0"/>
        <v>2</v>
      </c>
      <c r="AA2" s="2">
        <f t="shared" si="0"/>
        <v>0</v>
      </c>
      <c r="AB2" s="2">
        <f t="shared" si="0"/>
        <v>1</v>
      </c>
      <c r="AC2" s="2">
        <f t="shared" si="0"/>
        <v>1</v>
      </c>
      <c r="AD2" s="2">
        <f t="shared" si="0"/>
        <v>0</v>
      </c>
      <c r="AE2" s="96" t="s">
        <v>11</v>
      </c>
      <c r="AF2" s="98"/>
    </row>
    <row r="3" spans="1:32" x14ac:dyDescent="0.3">
      <c r="A3" s="86" t="s">
        <v>0</v>
      </c>
      <c r="B3" s="86" t="s">
        <v>1</v>
      </c>
      <c r="C3" s="86" t="s">
        <v>3</v>
      </c>
      <c r="D3" s="86" t="s">
        <v>40</v>
      </c>
      <c r="E3" s="89" t="s">
        <v>6</v>
      </c>
      <c r="F3" s="90"/>
      <c r="G3" s="90"/>
      <c r="H3" s="90"/>
      <c r="I3" s="90"/>
      <c r="J3" s="90"/>
      <c r="K3" s="90"/>
      <c r="L3" s="90"/>
      <c r="M3" s="90"/>
      <c r="N3" s="90"/>
      <c r="O3" s="90"/>
      <c r="P3" s="83" t="s">
        <v>4</v>
      </c>
      <c r="Q3" s="83" t="s">
        <v>5</v>
      </c>
      <c r="R3" s="86" t="s">
        <v>7</v>
      </c>
      <c r="T3" s="2">
        <f t="shared" ref="T3:AD3" si="1">$T$1-T2-T5-T4</f>
        <v>0</v>
      </c>
      <c r="U3" s="2">
        <f t="shared" si="1"/>
        <v>0</v>
      </c>
      <c r="V3" s="2">
        <f t="shared" si="1"/>
        <v>0</v>
      </c>
      <c r="W3" s="2">
        <f t="shared" si="1"/>
        <v>0</v>
      </c>
      <c r="X3" s="2">
        <f t="shared" si="1"/>
        <v>0</v>
      </c>
      <c r="Y3" s="2">
        <f t="shared" si="1"/>
        <v>0</v>
      </c>
      <c r="Z3" s="2">
        <f t="shared" si="1"/>
        <v>0</v>
      </c>
      <c r="AA3" s="2">
        <f t="shared" si="1"/>
        <v>8</v>
      </c>
      <c r="AB3" s="2">
        <f t="shared" si="1"/>
        <v>7</v>
      </c>
      <c r="AC3" s="2">
        <f t="shared" si="1"/>
        <v>2</v>
      </c>
      <c r="AD3" s="2">
        <f t="shared" si="1"/>
        <v>2</v>
      </c>
      <c r="AE3" s="96" t="s">
        <v>12</v>
      </c>
      <c r="AF3" s="98"/>
    </row>
    <row r="4" spans="1:32" x14ac:dyDescent="0.3">
      <c r="A4" s="87"/>
      <c r="B4" s="87"/>
      <c r="C4" s="87"/>
      <c r="D4" s="87"/>
      <c r="E4" s="4"/>
      <c r="F4" s="4"/>
      <c r="G4" s="4"/>
      <c r="H4" s="4"/>
      <c r="I4" s="4"/>
      <c r="J4" s="4"/>
      <c r="K4" s="4"/>
      <c r="L4" s="4"/>
      <c r="M4" s="4"/>
      <c r="N4" s="4"/>
      <c r="O4" s="4"/>
      <c r="P4" s="84"/>
      <c r="Q4" s="84"/>
      <c r="R4" s="87"/>
      <c r="T4" s="2">
        <f t="shared" ref="T4:AD4" si="2">COUNTIF(E6:E24,"=N  ")</f>
        <v>0</v>
      </c>
      <c r="U4" s="2">
        <f t="shared" si="2"/>
        <v>0</v>
      </c>
      <c r="V4" s="2">
        <f t="shared" si="2"/>
        <v>0</v>
      </c>
      <c r="W4" s="2">
        <f t="shared" si="2"/>
        <v>0</v>
      </c>
      <c r="X4" s="2">
        <f t="shared" si="2"/>
        <v>0</v>
      </c>
      <c r="Y4" s="2">
        <f t="shared" si="2"/>
        <v>0</v>
      </c>
      <c r="Z4" s="2">
        <f t="shared" si="2"/>
        <v>0</v>
      </c>
      <c r="AA4" s="2">
        <f t="shared" si="2"/>
        <v>0</v>
      </c>
      <c r="AB4" s="2">
        <f t="shared" si="2"/>
        <v>0</v>
      </c>
      <c r="AC4" s="2">
        <f t="shared" si="2"/>
        <v>0</v>
      </c>
      <c r="AD4" s="2">
        <f t="shared" si="2"/>
        <v>0</v>
      </c>
      <c r="AE4" s="96" t="s">
        <v>9</v>
      </c>
      <c r="AF4" s="98"/>
    </row>
    <row r="5" spans="1:32" x14ac:dyDescent="0.3">
      <c r="A5" s="88"/>
      <c r="B5" s="88"/>
      <c r="C5" s="88"/>
      <c r="D5" s="88"/>
      <c r="E5" s="2">
        <v>1</v>
      </c>
      <c r="F5" s="2">
        <v>2</v>
      </c>
      <c r="G5" s="2">
        <v>3</v>
      </c>
      <c r="H5" s="2">
        <v>4</v>
      </c>
      <c r="I5" s="2">
        <v>5</v>
      </c>
      <c r="J5" s="2">
        <v>6</v>
      </c>
      <c r="K5" s="2">
        <v>7</v>
      </c>
      <c r="L5" s="2">
        <v>8</v>
      </c>
      <c r="M5" s="2">
        <v>9</v>
      </c>
      <c r="N5" s="2">
        <v>10</v>
      </c>
      <c r="O5" s="2">
        <v>11</v>
      </c>
      <c r="P5" s="85"/>
      <c r="Q5" s="85"/>
      <c r="R5" s="88"/>
      <c r="T5" s="2">
        <f t="shared" ref="T5:AD5" si="3">COUNTIF(E6:E24,"=0")</f>
        <v>11</v>
      </c>
      <c r="U5" s="2">
        <f t="shared" si="3"/>
        <v>10</v>
      </c>
      <c r="V5" s="2">
        <f t="shared" si="3"/>
        <v>2</v>
      </c>
      <c r="W5" s="2">
        <f t="shared" si="3"/>
        <v>2</v>
      </c>
      <c r="X5" s="2">
        <f t="shared" si="3"/>
        <v>0</v>
      </c>
      <c r="Y5" s="2">
        <f t="shared" si="3"/>
        <v>0</v>
      </c>
      <c r="Z5" s="2">
        <f t="shared" si="3"/>
        <v>10</v>
      </c>
      <c r="AA5" s="2">
        <f t="shared" si="3"/>
        <v>4</v>
      </c>
      <c r="AB5" s="2">
        <f t="shared" si="3"/>
        <v>4</v>
      </c>
      <c r="AC5" s="2">
        <f t="shared" si="3"/>
        <v>9</v>
      </c>
      <c r="AD5" s="2">
        <f t="shared" si="3"/>
        <v>10</v>
      </c>
      <c r="AE5" s="96" t="s">
        <v>8</v>
      </c>
      <c r="AF5" s="98"/>
    </row>
    <row r="6" spans="1:32" x14ac:dyDescent="0.3">
      <c r="A6" s="1">
        <v>1</v>
      </c>
      <c r="B6" s="1" t="s">
        <v>71</v>
      </c>
      <c r="C6" s="75">
        <v>1</v>
      </c>
      <c r="D6" s="75" t="s">
        <v>72</v>
      </c>
      <c r="E6" s="75">
        <v>0</v>
      </c>
      <c r="F6" s="75">
        <v>0</v>
      </c>
      <c r="G6" s="75">
        <v>1</v>
      </c>
      <c r="H6" s="75">
        <v>1</v>
      </c>
      <c r="I6" s="75">
        <v>1</v>
      </c>
      <c r="J6" s="75">
        <v>1</v>
      </c>
      <c r="K6" s="75">
        <v>0</v>
      </c>
      <c r="L6" s="75">
        <v>1</v>
      </c>
      <c r="M6" s="75">
        <v>0</v>
      </c>
      <c r="N6" s="75">
        <v>0</v>
      </c>
      <c r="O6" s="75">
        <v>0</v>
      </c>
      <c r="P6" s="75">
        <v>5</v>
      </c>
      <c r="Q6" s="75">
        <v>3</v>
      </c>
      <c r="R6" s="6">
        <f>P6/$R$1*100</f>
        <v>27.777777777777779</v>
      </c>
    </row>
    <row r="7" spans="1:32" x14ac:dyDescent="0.3">
      <c r="A7" s="1">
        <v>2</v>
      </c>
      <c r="B7" s="1" t="s">
        <v>73</v>
      </c>
      <c r="C7" s="75">
        <v>2</v>
      </c>
      <c r="D7" s="75" t="s">
        <v>72</v>
      </c>
      <c r="E7" s="75">
        <v>0</v>
      </c>
      <c r="F7" s="75">
        <v>0</v>
      </c>
      <c r="G7" s="75">
        <v>1</v>
      </c>
      <c r="H7" s="75">
        <v>1</v>
      </c>
      <c r="I7" s="75">
        <v>1</v>
      </c>
      <c r="J7" s="75">
        <v>1</v>
      </c>
      <c r="K7" s="75">
        <v>1</v>
      </c>
      <c r="L7" s="75">
        <v>1</v>
      </c>
      <c r="M7" s="75">
        <v>1</v>
      </c>
      <c r="N7" s="75">
        <v>0</v>
      </c>
      <c r="O7" s="75">
        <v>0</v>
      </c>
      <c r="P7" s="75">
        <v>7</v>
      </c>
      <c r="Q7" s="75">
        <v>3</v>
      </c>
      <c r="R7" s="6">
        <f t="shared" ref="R7:R17" si="4">P7/$R$1*100</f>
        <v>38.888888888888893</v>
      </c>
      <c r="T7" s="68" t="s">
        <v>13</v>
      </c>
      <c r="U7" s="14">
        <f>COUNTIF(Q6:Q24,"=2")</f>
        <v>0</v>
      </c>
      <c r="V7" s="15">
        <f>U7/$T$1*100</f>
        <v>0</v>
      </c>
    </row>
    <row r="8" spans="1:32" x14ac:dyDescent="0.3">
      <c r="A8" s="1">
        <v>3</v>
      </c>
      <c r="B8" s="1" t="s">
        <v>74</v>
      </c>
      <c r="C8" s="75">
        <v>1</v>
      </c>
      <c r="D8" s="75" t="s">
        <v>72</v>
      </c>
      <c r="E8" s="75">
        <v>1</v>
      </c>
      <c r="F8" s="75">
        <v>0</v>
      </c>
      <c r="G8" s="75">
        <v>1</v>
      </c>
      <c r="H8" s="75">
        <v>0</v>
      </c>
      <c r="I8" s="75">
        <v>1</v>
      </c>
      <c r="J8" s="75">
        <v>1</v>
      </c>
      <c r="K8" s="75">
        <v>0</v>
      </c>
      <c r="L8" s="75">
        <v>0</v>
      </c>
      <c r="M8" s="75">
        <v>1</v>
      </c>
      <c r="N8" s="75">
        <v>3</v>
      </c>
      <c r="O8" s="75">
        <v>0</v>
      </c>
      <c r="P8" s="75">
        <v>8</v>
      </c>
      <c r="Q8" s="75">
        <v>4</v>
      </c>
      <c r="R8" s="6">
        <f t="shared" si="4"/>
        <v>44.444444444444443</v>
      </c>
      <c r="T8" s="69" t="s">
        <v>14</v>
      </c>
      <c r="U8" s="8">
        <f>COUNTIF(Q6:Q24,"=3")</f>
        <v>9</v>
      </c>
      <c r="V8" s="13">
        <f>U8/$T$1*100</f>
        <v>75</v>
      </c>
    </row>
    <row r="9" spans="1:32" x14ac:dyDescent="0.3">
      <c r="A9" s="1">
        <v>4</v>
      </c>
      <c r="B9" s="1" t="s">
        <v>75</v>
      </c>
      <c r="C9" s="75">
        <v>2</v>
      </c>
      <c r="D9" s="75" t="s">
        <v>72</v>
      </c>
      <c r="E9" s="75">
        <v>0</v>
      </c>
      <c r="F9" s="75">
        <v>0</v>
      </c>
      <c r="G9" s="75">
        <v>1</v>
      </c>
      <c r="H9" s="75">
        <v>1</v>
      </c>
      <c r="I9" s="75">
        <v>1</v>
      </c>
      <c r="J9" s="75">
        <v>1</v>
      </c>
      <c r="K9" s="75">
        <v>0</v>
      </c>
      <c r="L9" s="75">
        <v>1</v>
      </c>
      <c r="M9" s="75">
        <v>1</v>
      </c>
      <c r="N9" s="75">
        <v>0</v>
      </c>
      <c r="O9" s="75">
        <v>0</v>
      </c>
      <c r="P9" s="75">
        <v>6</v>
      </c>
      <c r="Q9" s="75">
        <v>3</v>
      </c>
      <c r="R9" s="6">
        <f t="shared" si="4"/>
        <v>33.333333333333329</v>
      </c>
      <c r="T9" s="70" t="s">
        <v>15</v>
      </c>
      <c r="U9" s="11">
        <f>COUNTIF(Q6:Q24,"=4")</f>
        <v>3</v>
      </c>
      <c r="V9" s="12">
        <f>U9/$T$1*100</f>
        <v>25</v>
      </c>
    </row>
    <row r="10" spans="1:32" x14ac:dyDescent="0.3">
      <c r="A10" s="1">
        <v>5</v>
      </c>
      <c r="B10" s="1" t="s">
        <v>76</v>
      </c>
      <c r="C10" s="75">
        <v>1</v>
      </c>
      <c r="D10" s="75" t="s">
        <v>72</v>
      </c>
      <c r="E10" s="75">
        <v>0</v>
      </c>
      <c r="F10" s="75">
        <v>0</v>
      </c>
      <c r="G10" s="75">
        <v>1</v>
      </c>
      <c r="H10" s="75">
        <v>1</v>
      </c>
      <c r="I10" s="75">
        <v>1</v>
      </c>
      <c r="J10" s="75">
        <v>1</v>
      </c>
      <c r="K10" s="75">
        <v>1</v>
      </c>
      <c r="L10" s="75">
        <v>1</v>
      </c>
      <c r="M10" s="75">
        <v>1</v>
      </c>
      <c r="N10" s="75">
        <v>1</v>
      </c>
      <c r="O10" s="75">
        <v>1</v>
      </c>
      <c r="P10" s="75">
        <v>9</v>
      </c>
      <c r="Q10" s="75">
        <v>4</v>
      </c>
      <c r="R10" s="6">
        <f t="shared" si="4"/>
        <v>50</v>
      </c>
      <c r="T10" s="71" t="s">
        <v>16</v>
      </c>
      <c r="U10" s="9">
        <f>COUNTIF(Q6:Q24,"=5")</f>
        <v>0</v>
      </c>
      <c r="V10" s="10">
        <f>U10/$T$1*100</f>
        <v>0</v>
      </c>
    </row>
    <row r="11" spans="1:32" x14ac:dyDescent="0.3">
      <c r="A11" s="1">
        <v>6</v>
      </c>
      <c r="B11" s="1" t="s">
        <v>77</v>
      </c>
      <c r="C11" s="75">
        <v>2</v>
      </c>
      <c r="D11" s="75" t="s">
        <v>72</v>
      </c>
      <c r="E11" s="75">
        <v>0</v>
      </c>
      <c r="F11" s="75">
        <v>0</v>
      </c>
      <c r="G11" s="75">
        <v>1</v>
      </c>
      <c r="H11" s="75">
        <v>1</v>
      </c>
      <c r="I11" s="75">
        <v>1</v>
      </c>
      <c r="J11" s="75">
        <v>1</v>
      </c>
      <c r="K11" s="75">
        <v>0</v>
      </c>
      <c r="L11" s="75">
        <v>1</v>
      </c>
      <c r="M11" s="75">
        <v>0</v>
      </c>
      <c r="N11" s="75">
        <v>0</v>
      </c>
      <c r="O11" s="75">
        <v>0</v>
      </c>
      <c r="P11" s="75">
        <v>5</v>
      </c>
      <c r="Q11" s="75">
        <v>3</v>
      </c>
      <c r="R11" s="6">
        <f t="shared" si="4"/>
        <v>27.777777777777779</v>
      </c>
    </row>
    <row r="12" spans="1:32" x14ac:dyDescent="0.3">
      <c r="A12" s="1">
        <v>7</v>
      </c>
      <c r="B12" s="1" t="s">
        <v>78</v>
      </c>
      <c r="C12" s="75">
        <v>1</v>
      </c>
      <c r="D12" s="75" t="s">
        <v>72</v>
      </c>
      <c r="E12" s="75">
        <v>0</v>
      </c>
      <c r="F12" s="75">
        <v>2</v>
      </c>
      <c r="G12" s="75">
        <v>0</v>
      </c>
      <c r="H12" s="75">
        <v>0</v>
      </c>
      <c r="I12" s="75">
        <v>1</v>
      </c>
      <c r="J12" s="75">
        <v>1</v>
      </c>
      <c r="K12" s="75">
        <v>0</v>
      </c>
      <c r="L12" s="75">
        <v>0</v>
      </c>
      <c r="M12" s="75">
        <v>1</v>
      </c>
      <c r="N12" s="75">
        <v>0</v>
      </c>
      <c r="O12" s="75">
        <v>0</v>
      </c>
      <c r="P12" s="75">
        <v>5</v>
      </c>
      <c r="Q12" s="75">
        <v>3</v>
      </c>
      <c r="R12" s="6">
        <f t="shared" si="4"/>
        <v>27.777777777777779</v>
      </c>
      <c r="T12" s="80" t="s">
        <v>57</v>
      </c>
      <c r="U12" s="80"/>
      <c r="V12" s="67">
        <f>COUNTIF(R6:R24,100)</f>
        <v>0</v>
      </c>
    </row>
    <row r="13" spans="1:32" x14ac:dyDescent="0.3">
      <c r="A13" s="1">
        <v>8</v>
      </c>
      <c r="B13" s="1" t="s">
        <v>79</v>
      </c>
      <c r="C13" s="75">
        <v>2</v>
      </c>
      <c r="D13" s="75" t="s">
        <v>72</v>
      </c>
      <c r="E13" s="75">
        <v>0</v>
      </c>
      <c r="F13" s="75">
        <v>2</v>
      </c>
      <c r="G13" s="75">
        <v>0</v>
      </c>
      <c r="H13" s="75">
        <v>1</v>
      </c>
      <c r="I13" s="75">
        <v>1</v>
      </c>
      <c r="J13" s="75">
        <v>1</v>
      </c>
      <c r="K13" s="75">
        <v>0</v>
      </c>
      <c r="L13" s="75">
        <v>0</v>
      </c>
      <c r="M13" s="75">
        <v>1</v>
      </c>
      <c r="N13" s="75">
        <v>0</v>
      </c>
      <c r="O13" s="75">
        <v>0</v>
      </c>
      <c r="P13" s="75">
        <v>6</v>
      </c>
      <c r="Q13" s="75">
        <v>3</v>
      </c>
      <c r="R13" s="6">
        <f t="shared" si="4"/>
        <v>33.333333333333329</v>
      </c>
      <c r="T13" s="81" t="s">
        <v>17</v>
      </c>
      <c r="U13" s="82"/>
      <c r="V13" s="7">
        <f>SUM(U8:U10)/$T$1*100</f>
        <v>100</v>
      </c>
    </row>
    <row r="14" spans="1:32" x14ac:dyDescent="0.3">
      <c r="A14" s="1">
        <v>9</v>
      </c>
      <c r="B14" s="1" t="s">
        <v>80</v>
      </c>
      <c r="C14" s="75">
        <v>1</v>
      </c>
      <c r="D14" s="75" t="s">
        <v>72</v>
      </c>
      <c r="E14" s="75">
        <v>0</v>
      </c>
      <c r="F14" s="75">
        <v>0</v>
      </c>
      <c r="G14" s="75">
        <v>1</v>
      </c>
      <c r="H14" s="75">
        <v>1</v>
      </c>
      <c r="I14" s="75">
        <v>1</v>
      </c>
      <c r="J14" s="75">
        <v>1</v>
      </c>
      <c r="K14" s="75">
        <v>0</v>
      </c>
      <c r="L14" s="75">
        <v>0</v>
      </c>
      <c r="M14" s="75">
        <v>2</v>
      </c>
      <c r="N14" s="75">
        <v>0</v>
      </c>
      <c r="O14" s="75">
        <v>0</v>
      </c>
      <c r="P14" s="75">
        <v>6</v>
      </c>
      <c r="Q14" s="75">
        <v>3</v>
      </c>
      <c r="R14" s="6">
        <f t="shared" si="4"/>
        <v>33.333333333333329</v>
      </c>
      <c r="T14" s="81" t="s">
        <v>35</v>
      </c>
      <c r="U14" s="82"/>
      <c r="V14" s="7">
        <f>SUM(U9:U10)/$T$1*100</f>
        <v>25</v>
      </c>
    </row>
    <row r="15" spans="1:32" x14ac:dyDescent="0.3">
      <c r="A15" s="1">
        <v>10</v>
      </c>
      <c r="B15" s="1" t="s">
        <v>81</v>
      </c>
      <c r="C15" s="75">
        <v>2</v>
      </c>
      <c r="D15" s="75" t="s">
        <v>72</v>
      </c>
      <c r="E15" s="75">
        <v>0</v>
      </c>
      <c r="F15" s="75">
        <v>0</v>
      </c>
      <c r="G15" s="75">
        <v>1</v>
      </c>
      <c r="H15" s="75">
        <v>1</v>
      </c>
      <c r="I15" s="75">
        <v>1</v>
      </c>
      <c r="J15" s="75">
        <v>1</v>
      </c>
      <c r="K15" s="75">
        <v>0</v>
      </c>
      <c r="L15" s="75">
        <v>1</v>
      </c>
      <c r="M15" s="75">
        <v>0</v>
      </c>
      <c r="N15" s="75">
        <v>0</v>
      </c>
      <c r="O15" s="75">
        <v>0</v>
      </c>
      <c r="P15" s="75">
        <v>5</v>
      </c>
      <c r="Q15" s="75">
        <v>3</v>
      </c>
      <c r="R15" s="6">
        <f t="shared" si="4"/>
        <v>27.777777777777779</v>
      </c>
      <c r="T15" s="81" t="s">
        <v>32</v>
      </c>
      <c r="U15" s="82"/>
      <c r="V15" s="7">
        <f>AVERAGE(P6:P24)</f>
        <v>6.333333333333333</v>
      </c>
    </row>
    <row r="16" spans="1:32" x14ac:dyDescent="0.3">
      <c r="A16" s="1">
        <v>11</v>
      </c>
      <c r="B16" s="1" t="s">
        <v>82</v>
      </c>
      <c r="C16" s="75">
        <v>1</v>
      </c>
      <c r="D16" s="75" t="s">
        <v>72</v>
      </c>
      <c r="E16" s="75">
        <v>0</v>
      </c>
      <c r="F16" s="75">
        <v>0</v>
      </c>
      <c r="G16" s="75">
        <v>1</v>
      </c>
      <c r="H16" s="75">
        <v>1</v>
      </c>
      <c r="I16" s="75">
        <v>1</v>
      </c>
      <c r="J16" s="75">
        <v>1</v>
      </c>
      <c r="K16" s="75">
        <v>0</v>
      </c>
      <c r="L16" s="75">
        <v>1</v>
      </c>
      <c r="M16" s="75">
        <v>1</v>
      </c>
      <c r="N16" s="75">
        <v>0</v>
      </c>
      <c r="O16" s="75">
        <v>0</v>
      </c>
      <c r="P16" s="75">
        <v>6</v>
      </c>
      <c r="Q16" s="75">
        <v>3</v>
      </c>
      <c r="R16" s="6">
        <f t="shared" si="4"/>
        <v>33.333333333333329</v>
      </c>
      <c r="T16" s="81" t="s">
        <v>18</v>
      </c>
      <c r="U16" s="82"/>
      <c r="V16" s="7">
        <f>AVERAGE(Q6:Q24)</f>
        <v>3.25</v>
      </c>
    </row>
    <row r="17" spans="1:23" x14ac:dyDescent="0.3">
      <c r="A17" s="1">
        <v>12</v>
      </c>
      <c r="B17" s="1" t="s">
        <v>83</v>
      </c>
      <c r="C17" s="75">
        <v>2</v>
      </c>
      <c r="D17" s="75" t="s">
        <v>72</v>
      </c>
      <c r="E17" s="75">
        <v>0</v>
      </c>
      <c r="F17" s="75">
        <v>0</v>
      </c>
      <c r="G17" s="75">
        <v>1</v>
      </c>
      <c r="H17" s="75">
        <v>1</v>
      </c>
      <c r="I17" s="75">
        <v>1</v>
      </c>
      <c r="J17" s="75">
        <v>1</v>
      </c>
      <c r="K17" s="75">
        <v>0</v>
      </c>
      <c r="L17" s="75">
        <v>1</v>
      </c>
      <c r="M17" s="75">
        <v>0</v>
      </c>
      <c r="N17" s="75">
        <v>1</v>
      </c>
      <c r="O17" s="75">
        <v>2</v>
      </c>
      <c r="P17" s="75">
        <v>8</v>
      </c>
      <c r="Q17" s="75">
        <v>4</v>
      </c>
      <c r="R17" s="6">
        <f t="shared" si="4"/>
        <v>44.444444444444443</v>
      </c>
      <c r="T17" s="81" t="s">
        <v>58</v>
      </c>
      <c r="U17" s="82"/>
      <c r="V17" s="7">
        <f>AVERAGE(R6:R24)</f>
        <v>35.185185185185183</v>
      </c>
    </row>
    <row r="18" spans="1:23" ht="15" x14ac:dyDescent="0.25">
      <c r="A18" s="1">
        <v>13</v>
      </c>
      <c r="B18" s="1"/>
      <c r="C18" s="2"/>
      <c r="D18" s="2"/>
      <c r="E18" s="1"/>
      <c r="F18" s="1"/>
      <c r="G18" s="1"/>
      <c r="H18" s="1"/>
      <c r="I18" s="1"/>
      <c r="J18" s="1"/>
      <c r="K18" s="1"/>
      <c r="L18" s="1"/>
      <c r="M18" s="1"/>
      <c r="N18" s="1"/>
      <c r="O18" s="1"/>
      <c r="P18" s="65"/>
      <c r="Q18" s="2"/>
      <c r="R18" s="6"/>
    </row>
    <row r="19" spans="1:23" x14ac:dyDescent="0.3">
      <c r="A19" s="1">
        <v>14</v>
      </c>
      <c r="B19" s="1"/>
      <c r="C19" s="2"/>
      <c r="D19" s="2"/>
      <c r="E19" s="1"/>
      <c r="F19" s="1"/>
      <c r="G19" s="1"/>
      <c r="H19" s="1"/>
      <c r="I19" s="1"/>
      <c r="J19" s="1"/>
      <c r="K19" s="1"/>
      <c r="L19" s="1"/>
      <c r="M19" s="1"/>
      <c r="N19" s="1"/>
      <c r="O19" s="1"/>
      <c r="P19" s="65"/>
      <c r="Q19" s="2"/>
      <c r="R19" s="6"/>
      <c r="T19" s="92" t="s">
        <v>56</v>
      </c>
      <c r="U19" s="93"/>
      <c r="V19" s="66" t="s">
        <v>55</v>
      </c>
      <c r="W19" s="66" t="s">
        <v>54</v>
      </c>
    </row>
    <row r="20" spans="1:23" x14ac:dyDescent="0.3">
      <c r="A20" s="1">
        <v>15</v>
      </c>
      <c r="B20" s="1"/>
      <c r="C20" s="2"/>
      <c r="D20" s="2"/>
      <c r="E20" s="1"/>
      <c r="F20" s="1"/>
      <c r="G20" s="1"/>
      <c r="H20" s="1"/>
      <c r="I20" s="1"/>
      <c r="J20" s="1"/>
      <c r="K20" s="1"/>
      <c r="L20" s="1"/>
      <c r="M20" s="1"/>
      <c r="N20" s="1"/>
      <c r="O20" s="1"/>
      <c r="P20" s="65"/>
      <c r="Q20" s="2"/>
      <c r="R20" s="6"/>
      <c r="T20" s="96" t="s">
        <v>49</v>
      </c>
      <c r="U20" s="97"/>
      <c r="V20" s="72">
        <f>COUNTIF(R6:R24,"&gt;=85")</f>
        <v>0</v>
      </c>
      <c r="W20" s="72">
        <f>V20/T1*100</f>
        <v>0</v>
      </c>
    </row>
    <row r="21" spans="1:23" x14ac:dyDescent="0.3">
      <c r="A21" s="1">
        <v>16</v>
      </c>
      <c r="B21" s="1"/>
      <c r="C21" s="2"/>
      <c r="D21" s="2"/>
      <c r="E21" s="1"/>
      <c r="F21" s="1"/>
      <c r="G21" s="1"/>
      <c r="H21" s="1"/>
      <c r="I21" s="1"/>
      <c r="J21" s="1"/>
      <c r="K21" s="1"/>
      <c r="L21" s="1"/>
      <c r="M21" s="1"/>
      <c r="N21" s="1"/>
      <c r="O21" s="1"/>
      <c r="P21" s="65"/>
      <c r="Q21" s="2"/>
      <c r="R21" s="6"/>
      <c r="T21" s="96" t="s">
        <v>50</v>
      </c>
      <c r="U21" s="98"/>
      <c r="V21" s="72">
        <f>COUNTIF(R6:R24,"&gt;=75")-V20</f>
        <v>0</v>
      </c>
      <c r="W21" s="72">
        <f>V21/T1*100</f>
        <v>0</v>
      </c>
    </row>
    <row r="22" spans="1:23" x14ac:dyDescent="0.3">
      <c r="A22" s="1">
        <v>17</v>
      </c>
      <c r="B22" s="1"/>
      <c r="C22" s="2"/>
      <c r="D22" s="2"/>
      <c r="E22" s="1"/>
      <c r="F22" s="1"/>
      <c r="G22" s="1"/>
      <c r="H22" s="1"/>
      <c r="I22" s="1"/>
      <c r="J22" s="1"/>
      <c r="K22" s="1"/>
      <c r="L22" s="1"/>
      <c r="M22" s="1"/>
      <c r="N22" s="1"/>
      <c r="O22" s="1"/>
      <c r="P22" s="65"/>
      <c r="Q22" s="2"/>
      <c r="R22" s="6"/>
      <c r="T22" s="96" t="s">
        <v>51</v>
      </c>
      <c r="U22" s="97"/>
      <c r="V22" s="72">
        <f>COUNTIF(R6:R24,"&gt;=65")-V21-V20</f>
        <v>0</v>
      </c>
      <c r="W22" s="72">
        <f>V22/T1*100</f>
        <v>0</v>
      </c>
    </row>
    <row r="23" spans="1:23" x14ac:dyDescent="0.3">
      <c r="A23" s="1">
        <v>18</v>
      </c>
      <c r="B23" s="1"/>
      <c r="C23" s="2"/>
      <c r="D23" s="2"/>
      <c r="E23" s="1"/>
      <c r="F23" s="1"/>
      <c r="G23" s="1"/>
      <c r="H23" s="1"/>
      <c r="I23" s="1"/>
      <c r="J23" s="1"/>
      <c r="K23" s="1"/>
      <c r="L23" s="1"/>
      <c r="M23" s="1"/>
      <c r="N23" s="1"/>
      <c r="O23" s="1"/>
      <c r="P23" s="65"/>
      <c r="Q23" s="2"/>
      <c r="R23" s="6"/>
      <c r="T23" s="96" t="s">
        <v>52</v>
      </c>
      <c r="U23" s="97"/>
      <c r="V23" s="72">
        <f>COUNTIF(R6:R24,"&gt;=50")-V22-V21-V20</f>
        <v>1</v>
      </c>
      <c r="W23" s="72">
        <f>V23/T1*100</f>
        <v>8.3333333333333321</v>
      </c>
    </row>
    <row r="24" spans="1:23" x14ac:dyDescent="0.3">
      <c r="A24" s="1">
        <v>19</v>
      </c>
      <c r="B24" s="1"/>
      <c r="C24" s="2"/>
      <c r="D24" s="2"/>
      <c r="E24" s="1"/>
      <c r="F24" s="1"/>
      <c r="G24" s="1"/>
      <c r="H24" s="1"/>
      <c r="I24" s="1"/>
      <c r="J24" s="1"/>
      <c r="K24" s="1"/>
      <c r="L24" s="1"/>
      <c r="M24" s="1"/>
      <c r="N24" s="1"/>
      <c r="O24" s="1"/>
      <c r="P24" s="65"/>
      <c r="Q24" s="2"/>
      <c r="R24" s="6"/>
      <c r="T24" s="96" t="s">
        <v>53</v>
      </c>
      <c r="U24" s="97"/>
      <c r="V24" s="72">
        <f>COUNTIF(R6:R24,"&lt;50")</f>
        <v>11</v>
      </c>
      <c r="W24" s="72">
        <f>V24/T1*100</f>
        <v>91.666666666666657</v>
      </c>
    </row>
    <row r="25" spans="1:23" ht="15" x14ac:dyDescent="0.25">
      <c r="A25" s="1"/>
      <c r="B25" s="1"/>
      <c r="C25" s="2"/>
      <c r="D25" s="2"/>
      <c r="E25" s="7">
        <f t="shared" ref="E25:O25" si="5">AVERAGE(E6:E24)/E1*100</f>
        <v>8.3333333333333321</v>
      </c>
      <c r="F25" s="7">
        <f t="shared" si="5"/>
        <v>16.666666666666664</v>
      </c>
      <c r="G25" s="7">
        <f t="shared" si="5"/>
        <v>83.333333333333343</v>
      </c>
      <c r="H25" s="7">
        <f t="shared" si="5"/>
        <v>83.333333333333343</v>
      </c>
      <c r="I25" s="7">
        <f t="shared" si="5"/>
        <v>100</v>
      </c>
      <c r="J25" s="7">
        <f t="shared" si="5"/>
        <v>100</v>
      </c>
      <c r="K25" s="7">
        <f t="shared" si="5"/>
        <v>16.666666666666664</v>
      </c>
      <c r="L25" s="7">
        <f t="shared" si="5"/>
        <v>33.333333333333329</v>
      </c>
      <c r="M25" s="7">
        <f t="shared" si="5"/>
        <v>37.5</v>
      </c>
      <c r="N25" s="7">
        <f t="shared" si="5"/>
        <v>13.888888888888889</v>
      </c>
      <c r="O25" s="7">
        <f t="shared" si="5"/>
        <v>8.3333333333333321</v>
      </c>
      <c r="P25" s="36">
        <f>AVERAGE(P6:P24)</f>
        <v>6.333333333333333</v>
      </c>
      <c r="Q25" s="36">
        <f>AVERAGE(Q6:Q24)</f>
        <v>3.25</v>
      </c>
      <c r="R25" s="36">
        <f>AVERAGE(R6:R24)</f>
        <v>35.185185185185183</v>
      </c>
      <c r="T25" s="28"/>
      <c r="U25" s="28"/>
      <c r="V25" s="28"/>
    </row>
    <row r="26" spans="1:23" s="28" customFormat="1" ht="15" x14ac:dyDescent="0.25">
      <c r="C26" s="37"/>
      <c r="D26" s="37"/>
      <c r="P26" s="38"/>
      <c r="Q26" s="37"/>
      <c r="T26"/>
      <c r="U26"/>
      <c r="V26"/>
    </row>
    <row r="27" spans="1:23" ht="322.5" customHeight="1" x14ac:dyDescent="0.3">
      <c r="E27" s="73" t="str">
        <f>'2'!B3</f>
        <v>1. 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v>
      </c>
      <c r="F27" s="73" t="str">
        <f>'2'!B4</f>
        <v xml:space="preserve">2. 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v>
      </c>
      <c r="G27" s="73" t="str">
        <f>'2'!B5</f>
        <v>3. 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v>
      </c>
      <c r="H27" s="73" t="str">
        <f>'2'!B6</f>
        <v xml:space="preserve">4. 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I27" s="73" t="str">
        <f>'2'!B7</f>
        <v xml:space="preserve">5. 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J27" s="73" t="str">
        <f>'2'!B8</f>
        <v>6. 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v>
      </c>
      <c r="K27" s="73" t="str">
        <f>'2'!B9</f>
        <v xml:space="preserve">7. 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v>
      </c>
      <c r="L27" s="73" t="str">
        <f>'2'!B10</f>
        <v>8. 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v>
      </c>
      <c r="M27" s="73" t="str">
        <f>'2'!B11</f>
        <v>9. 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v>
      </c>
      <c r="N27" s="73" t="str">
        <f>'2'!B12</f>
        <v>10. 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v>
      </c>
      <c r="O27" s="73" t="str">
        <f>'2'!B13</f>
        <v>11. 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v>
      </c>
    </row>
    <row r="34" spans="3:4" x14ac:dyDescent="0.3">
      <c r="C34"/>
      <c r="D34"/>
    </row>
    <row r="35" spans="3:4" x14ac:dyDescent="0.3">
      <c r="C35"/>
      <c r="D35"/>
    </row>
    <row r="36" spans="3:4" x14ac:dyDescent="0.3">
      <c r="C36"/>
      <c r="D36"/>
    </row>
    <row r="37" spans="3:4" x14ac:dyDescent="0.3">
      <c r="C37"/>
      <c r="D37"/>
    </row>
    <row r="39" spans="3:4" x14ac:dyDescent="0.3">
      <c r="C39"/>
      <c r="D39"/>
    </row>
    <row r="40" spans="3:4" x14ac:dyDescent="0.3">
      <c r="C40"/>
      <c r="D40"/>
    </row>
    <row r="42" spans="3:4" x14ac:dyDescent="0.3">
      <c r="C42"/>
      <c r="D42"/>
    </row>
    <row r="43" spans="3:4" x14ac:dyDescent="0.3">
      <c r="C43"/>
      <c r="D43"/>
    </row>
    <row r="44" spans="3:4" x14ac:dyDescent="0.3">
      <c r="C44"/>
      <c r="D44"/>
    </row>
  </sheetData>
  <mergeCells count="25">
    <mergeCell ref="T22:U22"/>
    <mergeCell ref="T23:U23"/>
    <mergeCell ref="T24:U24"/>
    <mergeCell ref="T15:U15"/>
    <mergeCell ref="T16:U16"/>
    <mergeCell ref="T17:U17"/>
    <mergeCell ref="T19:U19"/>
    <mergeCell ref="T20:U20"/>
    <mergeCell ref="T21:U21"/>
    <mergeCell ref="T14:U14"/>
    <mergeCell ref="AE1:AF1"/>
    <mergeCell ref="AE2:AF2"/>
    <mergeCell ref="A3:A5"/>
    <mergeCell ref="B3:B5"/>
    <mergeCell ref="C3:C5"/>
    <mergeCell ref="D3:D5"/>
    <mergeCell ref="E3:O3"/>
    <mergeCell ref="P3:P5"/>
    <mergeCell ref="Q3:Q5"/>
    <mergeCell ref="R3:R5"/>
    <mergeCell ref="AE3:AF3"/>
    <mergeCell ref="AE4:AF4"/>
    <mergeCell ref="AE5:AF5"/>
    <mergeCell ref="T12:U12"/>
    <mergeCell ref="T13:U13"/>
  </mergeCells>
  <conditionalFormatting sqref="Q18:Q24">
    <cfRule type="cellIs" dxfId="9" priority="7" operator="equal">
      <formula>3</formula>
    </cfRule>
    <cfRule type="cellIs" dxfId="8" priority="8" operator="equal">
      <formula>4</formula>
    </cfRule>
    <cfRule type="cellIs" dxfId="7" priority="9" operator="equal">
      <formula>2</formula>
    </cfRule>
    <cfRule type="cellIs" dxfId="6" priority="10" operator="equal">
      <formula>5</formula>
    </cfRule>
  </conditionalFormatting>
  <conditionalFormatting sqref="E25:O25">
    <cfRule type="cellIs" dxfId="5" priority="5" operator="lessThan">
      <formula>50</formula>
    </cfRule>
    <cfRule type="cellIs" dxfId="4" priority="6" operator="lessThan">
      <formula>50</formula>
    </cfRule>
  </conditionalFormatting>
  <conditionalFormatting sqref="Q6:Q17">
    <cfRule type="cellIs" dxfId="3" priority="1" operator="equal">
      <formula>3</formula>
    </cfRule>
    <cfRule type="cellIs" dxfId="2" priority="2" operator="equal">
      <formula>4</formula>
    </cfRule>
    <cfRule type="cellIs" dxfId="1" priority="3" operator="equal">
      <formula>2</formula>
    </cfRule>
    <cfRule type="cellIs" dxfId="0" priority="4" operator="equal">
      <formula>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B8" sqref="B8"/>
    </sheetView>
  </sheetViews>
  <sheetFormatPr defaultRowHeight="14.4" x14ac:dyDescent="0.3"/>
  <cols>
    <col min="2" max="2" width="24" customWidth="1"/>
    <col min="3" max="7" width="9.33203125" bestFit="1" customWidth="1"/>
    <col min="8" max="8" width="11.5546875" bestFit="1" customWidth="1"/>
    <col min="9" max="9" width="10.44140625" bestFit="1" customWidth="1"/>
    <col min="10" max="10" width="9.33203125" bestFit="1" customWidth="1"/>
    <col min="11" max="11" width="9.33203125" customWidth="1"/>
    <col min="12" max="12" width="11.5546875" bestFit="1" customWidth="1"/>
  </cols>
  <sheetData>
    <row r="1" spans="1:13" s="17" customFormat="1" ht="21" customHeight="1" x14ac:dyDescent="0.3">
      <c r="A1" s="99" t="s">
        <v>2</v>
      </c>
      <c r="B1" s="101" t="s">
        <v>19</v>
      </c>
      <c r="C1" s="103" t="s">
        <v>20</v>
      </c>
      <c r="D1" s="105" t="s">
        <v>46</v>
      </c>
      <c r="E1" s="106"/>
      <c r="F1" s="106"/>
      <c r="G1" s="106"/>
      <c r="H1" s="106"/>
      <c r="I1" s="106"/>
      <c r="J1" s="106"/>
      <c r="K1" s="106"/>
      <c r="L1" s="107"/>
      <c r="M1" s="16"/>
    </row>
    <row r="2" spans="1:13" s="17" customFormat="1" ht="106.5" customHeight="1" x14ac:dyDescent="0.3">
      <c r="A2" s="100"/>
      <c r="B2" s="102"/>
      <c r="C2" s="104"/>
      <c r="D2" s="53" t="s">
        <v>21</v>
      </c>
      <c r="E2" s="53" t="s">
        <v>22</v>
      </c>
      <c r="F2" s="53" t="s">
        <v>23</v>
      </c>
      <c r="G2" s="53" t="s">
        <v>24</v>
      </c>
      <c r="H2" s="54" t="s">
        <v>33</v>
      </c>
      <c r="I2" s="54" t="s">
        <v>34</v>
      </c>
      <c r="J2" s="59" t="s">
        <v>26</v>
      </c>
      <c r="K2" s="59" t="s">
        <v>25</v>
      </c>
      <c r="L2" s="59" t="s">
        <v>36</v>
      </c>
      <c r="M2" s="18"/>
    </row>
    <row r="3" spans="1:13" s="17" customFormat="1" ht="13.8" x14ac:dyDescent="0.3">
      <c r="A3" s="19" t="s">
        <v>97</v>
      </c>
      <c r="B3" s="20" t="s">
        <v>99</v>
      </c>
      <c r="C3" s="21">
        <f>'9А'!T1</f>
        <v>12</v>
      </c>
      <c r="D3" s="55">
        <f>'9А'!U10</f>
        <v>0</v>
      </c>
      <c r="E3" s="55">
        <f>'9А'!U9</f>
        <v>3</v>
      </c>
      <c r="F3" s="55">
        <f>'9А'!U8</f>
        <v>8</v>
      </c>
      <c r="G3" s="55">
        <f>'9А'!U7</f>
        <v>1</v>
      </c>
      <c r="H3" s="56">
        <f>'9А'!V13</f>
        <v>91.666666666666657</v>
      </c>
      <c r="I3" s="56">
        <f>'9А'!V14</f>
        <v>25</v>
      </c>
      <c r="J3" s="60">
        <f>'9А'!V15</f>
        <v>6.75</v>
      </c>
      <c r="K3" s="60">
        <f>'9А'!V16</f>
        <v>3.1666666666666665</v>
      </c>
      <c r="L3" s="60">
        <f>'9А'!V17</f>
        <v>37.5</v>
      </c>
      <c r="M3" s="22"/>
    </row>
    <row r="4" spans="1:13" s="17" customFormat="1" ht="13.8" x14ac:dyDescent="0.3">
      <c r="A4" s="19" t="s">
        <v>98</v>
      </c>
      <c r="B4" s="23" t="s">
        <v>99</v>
      </c>
      <c r="C4" s="21">
        <f>'9В'!T1</f>
        <v>12</v>
      </c>
      <c r="D4" s="55">
        <f>'9В'!U10</f>
        <v>0</v>
      </c>
      <c r="E4" s="55">
        <f>'9В'!U9</f>
        <v>3</v>
      </c>
      <c r="F4" s="55">
        <f>'9В'!U8</f>
        <v>9</v>
      </c>
      <c r="G4" s="55">
        <f>'9В'!U7</f>
        <v>0</v>
      </c>
      <c r="H4" s="56">
        <f>'9А'!V13</f>
        <v>91.666666666666657</v>
      </c>
      <c r="I4" s="56">
        <f>'9В'!V14</f>
        <v>25</v>
      </c>
      <c r="J4" s="60">
        <f>'9В'!V15</f>
        <v>6.333333333333333</v>
      </c>
      <c r="K4" s="60">
        <f>'9В'!V16</f>
        <v>3.25</v>
      </c>
      <c r="L4" s="60">
        <f>'9В'!V17</f>
        <v>35.185185185185183</v>
      </c>
      <c r="M4" s="22"/>
    </row>
    <row r="5" spans="1:13" s="17" customFormat="1" ht="13.8" x14ac:dyDescent="0.3">
      <c r="A5" s="25" t="s">
        <v>59</v>
      </c>
      <c r="B5" s="26" t="s">
        <v>27</v>
      </c>
      <c r="C5" s="24">
        <f>SUM(C3:C4)</f>
        <v>24</v>
      </c>
      <c r="D5" s="57">
        <f>SUM(D3:D4)</f>
        <v>0</v>
      </c>
      <c r="E5" s="57">
        <f>SUM(E3:E4)</f>
        <v>6</v>
      </c>
      <c r="F5" s="57">
        <f>SUM(F3:F4)</f>
        <v>17</v>
      </c>
      <c r="G5" s="57">
        <f>SUM(G3:G4)</f>
        <v>1</v>
      </c>
      <c r="H5" s="58">
        <f>'1'!AF45</f>
        <v>95.833333333333343</v>
      </c>
      <c r="I5" s="58">
        <f>'1'!AF46</f>
        <v>25</v>
      </c>
      <c r="J5" s="61">
        <f>'1'!AF47</f>
        <v>6.541666666666667</v>
      </c>
      <c r="K5" s="61">
        <f>'1'!AF48</f>
        <v>3.2083333333333335</v>
      </c>
      <c r="L5" s="61">
        <f>'1'!AF49</f>
        <v>36.342592592592609</v>
      </c>
      <c r="M5" s="22"/>
    </row>
  </sheetData>
  <mergeCells count="4">
    <mergeCell ref="A1:A2"/>
    <mergeCell ref="B1:B2"/>
    <mergeCell ref="C1:C2"/>
    <mergeCell ref="D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5</vt:i4>
      </vt:variant>
      <vt:variant>
        <vt:lpstr>Диаграммы</vt:lpstr>
      </vt:variant>
      <vt:variant>
        <vt:i4>5</vt:i4>
      </vt:variant>
      <vt:variant>
        <vt:lpstr>Именованные диапазоны</vt:lpstr>
      </vt:variant>
      <vt:variant>
        <vt:i4>1</vt:i4>
      </vt:variant>
    </vt:vector>
  </HeadingPairs>
  <TitlesOfParts>
    <vt:vector size="11" baseType="lpstr">
      <vt:lpstr>1</vt:lpstr>
      <vt:lpstr>2</vt:lpstr>
      <vt:lpstr>9А</vt:lpstr>
      <vt:lpstr>9В</vt:lpstr>
      <vt:lpstr>показатели</vt:lpstr>
      <vt:lpstr>уровни</vt:lpstr>
      <vt:lpstr>отметки</vt:lpstr>
      <vt:lpstr>качество</vt:lpstr>
      <vt:lpstr>процент вып-я</vt:lpstr>
      <vt:lpstr>задания</vt:lpstr>
      <vt:lpstr>'1'!Область_печати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С. Николаева</dc:creator>
  <cp:lastModifiedBy>User</cp:lastModifiedBy>
  <dcterms:created xsi:type="dcterms:W3CDTF">2016-10-24T20:28:15Z</dcterms:created>
  <dcterms:modified xsi:type="dcterms:W3CDTF">2023-01-22T08:51:18Z</dcterms:modified>
</cp:coreProperties>
</file>