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608" windowHeight="8340" tabRatio="608" activeTab="10"/>
  </bookViews>
  <sheets>
    <sheet name="1" sheetId="4" r:id="rId1"/>
    <sheet name="2" sheetId="5" r:id="rId2"/>
    <sheet name="уровни" sheetId="13" r:id="rId3"/>
    <sheet name="9А" sheetId="11" r:id="rId4"/>
    <sheet name="9Б" sheetId="18" r:id="rId5"/>
    <sheet name="9В" sheetId="19" r:id="rId6"/>
    <sheet name="показатели" sheetId="6" r:id="rId7"/>
    <sheet name="отметки" sheetId="14" r:id="rId8"/>
    <sheet name="качество" sheetId="15" r:id="rId9"/>
    <sheet name="процент вып-я" sheetId="16" r:id="rId10"/>
    <sheet name="задания" sheetId="17" r:id="rId11"/>
  </sheets>
  <definedNames>
    <definedName name="_xlnm._FilterDatabase" localSheetId="0" hidden="1">'1'!$E$3:$AH$58</definedName>
    <definedName name="_xlnm.Print_Area" localSheetId="0">'1'!$A$2:$AH$76</definedName>
  </definedNames>
  <calcPr calcId="145621"/>
</workbook>
</file>

<file path=xl/calcChain.xml><?xml version="1.0" encoding="utf-8"?>
<calcChain xmlns="http://schemas.openxmlformats.org/spreadsheetml/2006/main">
  <c r="AE58" i="4" l="1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 l="1"/>
  <c r="I58" i="4"/>
  <c r="H58" i="4"/>
  <c r="G58" i="4"/>
  <c r="F58" i="4"/>
  <c r="AL24" i="11"/>
  <c r="AM24" i="11" s="1"/>
  <c r="AL21" i="11"/>
  <c r="AL22" i="11" s="1"/>
  <c r="AL20" i="11"/>
  <c r="AM20" i="11" s="1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AE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O25" i="18"/>
  <c r="N25" i="18"/>
  <c r="M25" i="18"/>
  <c r="L25" i="18"/>
  <c r="K25" i="18"/>
  <c r="H25" i="18"/>
  <c r="G25" i="18"/>
  <c r="F25" i="18"/>
  <c r="E25" i="18"/>
  <c r="AE21" i="11"/>
  <c r="AB21" i="11"/>
  <c r="AA21" i="11"/>
  <c r="Z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AM22" i="11" l="1"/>
  <c r="AL23" i="11"/>
  <c r="AM23" i="11" s="1"/>
  <c r="AM21" i="11"/>
  <c r="AD26" i="19"/>
  <c r="AJ5" i="11" l="1"/>
  <c r="AK5" i="11"/>
  <c r="AL5" i="11"/>
  <c r="AM5" i="11"/>
  <c r="AN5" i="11"/>
  <c r="AO5" i="11"/>
  <c r="AP5" i="11"/>
  <c r="AQ5" i="11"/>
  <c r="AR5" i="11"/>
  <c r="AS5" i="11"/>
  <c r="AT5" i="11"/>
  <c r="AU5" i="11"/>
  <c r="AV5" i="11"/>
  <c r="AW5" i="11"/>
  <c r="AX5" i="11"/>
  <c r="AY5" i="11"/>
  <c r="AZ5" i="11"/>
  <c r="BA5" i="11"/>
  <c r="BB5" i="11"/>
  <c r="BC5" i="11"/>
  <c r="BD5" i="11"/>
  <c r="BE5" i="11"/>
  <c r="BF5" i="11"/>
  <c r="BG5" i="11"/>
  <c r="BH5" i="11"/>
  <c r="AK7" i="11"/>
  <c r="AL7" i="11" s="1"/>
  <c r="AK8" i="11"/>
  <c r="AL8" i="11" s="1"/>
  <c r="AK9" i="11"/>
  <c r="AL9" i="11" s="1"/>
  <c r="AK10" i="11"/>
  <c r="AL10" i="11" s="1"/>
  <c r="AL15" i="11"/>
  <c r="AL16" i="11"/>
  <c r="AJ4" i="11"/>
  <c r="AK4" i="11"/>
  <c r="AL4" i="11"/>
  <c r="AM4" i="11"/>
  <c r="AN4" i="11"/>
  <c r="AO4" i="11"/>
  <c r="AP4" i="11"/>
  <c r="AQ4" i="11"/>
  <c r="AR4" i="11"/>
  <c r="AS4" i="11"/>
  <c r="AT4" i="11"/>
  <c r="AU4" i="11"/>
  <c r="AV4" i="11"/>
  <c r="AW4" i="11"/>
  <c r="AX4" i="11"/>
  <c r="AY4" i="11"/>
  <c r="AZ4" i="11"/>
  <c r="BA4" i="11"/>
  <c r="BB4" i="11"/>
  <c r="BC4" i="11"/>
  <c r="BD4" i="11"/>
  <c r="BE4" i="11"/>
  <c r="BF4" i="11"/>
  <c r="BG4" i="11"/>
  <c r="BH4" i="11"/>
  <c r="AL14" i="11" l="1"/>
  <c r="AL13" i="11"/>
  <c r="C5" i="6"/>
  <c r="C4" i="6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AG24" i="19"/>
  <c r="AF24" i="19"/>
  <c r="AL16" i="19"/>
  <c r="K5" i="6" s="1"/>
  <c r="AL15" i="19"/>
  <c r="J5" i="6" s="1"/>
  <c r="AK10" i="19"/>
  <c r="D5" i="6" s="1"/>
  <c r="AK9" i="19"/>
  <c r="AL9" i="19" s="1"/>
  <c r="AK8" i="19"/>
  <c r="AL8" i="19" s="1"/>
  <c r="AK7" i="19"/>
  <c r="AL7" i="19" s="1"/>
  <c r="BH5" i="19"/>
  <c r="BG5" i="19"/>
  <c r="BF5" i="19"/>
  <c r="BE5" i="19"/>
  <c r="BD5" i="19"/>
  <c r="BC5" i="19"/>
  <c r="BB5" i="19"/>
  <c r="BA5" i="19"/>
  <c r="AZ5" i="19"/>
  <c r="AY5" i="19"/>
  <c r="AX5" i="19"/>
  <c r="AW5" i="19"/>
  <c r="AV5" i="19"/>
  <c r="AU5" i="19"/>
  <c r="AT5" i="19"/>
  <c r="AS5" i="19"/>
  <c r="AR5" i="19"/>
  <c r="AQ5" i="19"/>
  <c r="AP5" i="19"/>
  <c r="AO5" i="19"/>
  <c r="AN5" i="19"/>
  <c r="AM5" i="19"/>
  <c r="AL5" i="19"/>
  <c r="AK5" i="19"/>
  <c r="AJ5" i="19"/>
  <c r="BH4" i="19"/>
  <c r="BG4" i="19"/>
  <c r="BF4" i="19"/>
  <c r="BE4" i="19"/>
  <c r="BD4" i="19"/>
  <c r="BC4" i="19"/>
  <c r="BB4" i="19"/>
  <c r="BA4" i="19"/>
  <c r="AZ4" i="19"/>
  <c r="AY4" i="19"/>
  <c r="AX4" i="19"/>
  <c r="AW4" i="19"/>
  <c r="AV4" i="19"/>
  <c r="AU4" i="19"/>
  <c r="AT4" i="19"/>
  <c r="AS4" i="19"/>
  <c r="AR4" i="19"/>
  <c r="AQ4" i="19"/>
  <c r="AP4" i="19"/>
  <c r="AO4" i="19"/>
  <c r="AN4" i="19"/>
  <c r="AM4" i="19"/>
  <c r="AL4" i="19"/>
  <c r="AK4" i="19"/>
  <c r="AJ4" i="19"/>
  <c r="AE1" i="19"/>
  <c r="AB1" i="19"/>
  <c r="BG2" i="19" s="1"/>
  <c r="AA1" i="19"/>
  <c r="Z1" i="19"/>
  <c r="BE2" i="19" s="1"/>
  <c r="J24" i="5" s="1"/>
  <c r="Y1" i="19"/>
  <c r="X1" i="19"/>
  <c r="BC2" i="19" s="1"/>
  <c r="W1" i="19"/>
  <c r="V1" i="19"/>
  <c r="BA2" i="19" s="1"/>
  <c r="J20" i="5" s="1"/>
  <c r="U1" i="19"/>
  <c r="T1" i="19"/>
  <c r="AY2" i="19" s="1"/>
  <c r="S1" i="19"/>
  <c r="R1" i="19"/>
  <c r="AW2" i="19" s="1"/>
  <c r="Q1" i="19"/>
  <c r="P1" i="19"/>
  <c r="AU2" i="19" s="1"/>
  <c r="O1" i="19"/>
  <c r="N1" i="19"/>
  <c r="AS2" i="19" s="1"/>
  <c r="J12" i="5" s="1"/>
  <c r="M1" i="19"/>
  <c r="L1" i="19"/>
  <c r="AQ2" i="19" s="1"/>
  <c r="K1" i="19"/>
  <c r="J1" i="19"/>
  <c r="AO2" i="19" s="1"/>
  <c r="I1" i="19"/>
  <c r="H1" i="19"/>
  <c r="AM2" i="19" s="1"/>
  <c r="G1" i="19"/>
  <c r="F1" i="19"/>
  <c r="AK2" i="19" s="1"/>
  <c r="J4" i="5" s="1"/>
  <c r="E1" i="19"/>
  <c r="AE27" i="18"/>
  <c r="AB27" i="18"/>
  <c r="AA27" i="18"/>
  <c r="Z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AG25" i="18"/>
  <c r="AF25" i="18"/>
  <c r="AL16" i="18"/>
  <c r="K4" i="6" s="1"/>
  <c r="AL15" i="18"/>
  <c r="J4" i="6" s="1"/>
  <c r="AK10" i="18"/>
  <c r="AL10" i="18" s="1"/>
  <c r="AK9" i="18"/>
  <c r="E4" i="6" s="1"/>
  <c r="AK8" i="18"/>
  <c r="F4" i="6" s="1"/>
  <c r="AK7" i="18"/>
  <c r="AL7" i="18" s="1"/>
  <c r="BH5" i="18"/>
  <c r="BG5" i="18"/>
  <c r="BF5" i="18"/>
  <c r="BE5" i="18"/>
  <c r="BD5" i="18"/>
  <c r="BC5" i="18"/>
  <c r="BB5" i="18"/>
  <c r="BA5" i="18"/>
  <c r="AZ5" i="18"/>
  <c r="AY5" i="18"/>
  <c r="AX5" i="18"/>
  <c r="AW5" i="18"/>
  <c r="AV5" i="18"/>
  <c r="AU5" i="18"/>
  <c r="AT5" i="18"/>
  <c r="AS5" i="18"/>
  <c r="AR5" i="18"/>
  <c r="AQ5" i="18"/>
  <c r="AP5" i="18"/>
  <c r="AO5" i="18"/>
  <c r="AN5" i="18"/>
  <c r="AM5" i="18"/>
  <c r="AL5" i="18"/>
  <c r="AK5" i="18"/>
  <c r="AJ5" i="18"/>
  <c r="BH4" i="18"/>
  <c r="BG4" i="18"/>
  <c r="BF4" i="18"/>
  <c r="BE4" i="18"/>
  <c r="BD4" i="18"/>
  <c r="BC4" i="18"/>
  <c r="BB4" i="18"/>
  <c r="BA4" i="18"/>
  <c r="AZ4" i="18"/>
  <c r="AY4" i="18"/>
  <c r="AX4" i="18"/>
  <c r="AW4" i="18"/>
  <c r="AV4" i="18"/>
  <c r="AU4" i="18"/>
  <c r="AT4" i="18"/>
  <c r="AS4" i="18"/>
  <c r="AR4" i="18"/>
  <c r="AQ4" i="18"/>
  <c r="AP4" i="18"/>
  <c r="AO4" i="18"/>
  <c r="AN4" i="18"/>
  <c r="AM4" i="18"/>
  <c r="AL4" i="18"/>
  <c r="AK4" i="18"/>
  <c r="AJ4" i="18"/>
  <c r="AE1" i="18"/>
  <c r="AB1" i="18"/>
  <c r="AA1" i="18"/>
  <c r="BF2" i="18" s="1"/>
  <c r="Z1" i="18"/>
  <c r="BE2" i="18" s="1"/>
  <c r="Y1" i="18"/>
  <c r="X1" i="18"/>
  <c r="W1" i="18"/>
  <c r="V1" i="18"/>
  <c r="BA2" i="18" s="1"/>
  <c r="U1" i="18"/>
  <c r="T1" i="18"/>
  <c r="S1" i="18"/>
  <c r="R1" i="18"/>
  <c r="AW2" i="18" s="1"/>
  <c r="Q1" i="18"/>
  <c r="P1" i="18"/>
  <c r="O1" i="18"/>
  <c r="N1" i="18"/>
  <c r="AS2" i="18" s="1"/>
  <c r="M1" i="18"/>
  <c r="L1" i="18"/>
  <c r="K1" i="18"/>
  <c r="AP2" i="18" s="1"/>
  <c r="J1" i="18"/>
  <c r="AO2" i="18" s="1"/>
  <c r="I1" i="18"/>
  <c r="H1" i="18"/>
  <c r="G1" i="18"/>
  <c r="F1" i="18"/>
  <c r="AK2" i="18" s="1"/>
  <c r="E1" i="18"/>
  <c r="F1" i="11"/>
  <c r="G1" i="11"/>
  <c r="H1" i="11"/>
  <c r="I1" i="11"/>
  <c r="J1" i="11"/>
  <c r="K1" i="11"/>
  <c r="L1" i="11"/>
  <c r="M1" i="11"/>
  <c r="N1" i="11"/>
  <c r="O1" i="11"/>
  <c r="P1" i="11"/>
  <c r="AU2" i="11" s="1"/>
  <c r="Q1" i="11"/>
  <c r="AV2" i="11" s="1"/>
  <c r="R1" i="11"/>
  <c r="AW2" i="11" s="1"/>
  <c r="S1" i="11"/>
  <c r="T1" i="11"/>
  <c r="AY2" i="11" s="1"/>
  <c r="U1" i="11"/>
  <c r="AZ2" i="11" s="1"/>
  <c r="V1" i="11"/>
  <c r="BA2" i="11" s="1"/>
  <c r="W1" i="11"/>
  <c r="X1" i="11"/>
  <c r="BC2" i="11" s="1"/>
  <c r="Y1" i="11"/>
  <c r="BD2" i="11" s="1"/>
  <c r="Z1" i="11"/>
  <c r="BE2" i="11" s="1"/>
  <c r="AA1" i="11"/>
  <c r="AB1" i="11"/>
  <c r="BG2" i="11" s="1"/>
  <c r="AE1" i="11"/>
  <c r="BH2" i="11" s="1"/>
  <c r="E1" i="11"/>
  <c r="BB2" i="11"/>
  <c r="AE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AG67" i="4"/>
  <c r="AH67" i="4" s="1"/>
  <c r="AH1" i="4"/>
  <c r="Q61" i="4"/>
  <c r="L15" i="5" s="1"/>
  <c r="G15" i="5" s="1"/>
  <c r="R61" i="4"/>
  <c r="L16" i="5" s="1"/>
  <c r="G16" i="5" s="1"/>
  <c r="S61" i="4"/>
  <c r="L17" i="5" s="1"/>
  <c r="G17" i="5" s="1"/>
  <c r="T61" i="4"/>
  <c r="L18" i="5" s="1"/>
  <c r="G18" i="5" s="1"/>
  <c r="U61" i="4"/>
  <c r="L19" i="5" s="1"/>
  <c r="G19" i="5" s="1"/>
  <c r="V61" i="4"/>
  <c r="L20" i="5" s="1"/>
  <c r="G20" i="5" s="1"/>
  <c r="W61" i="4"/>
  <c r="L21" i="5" s="1"/>
  <c r="G21" i="5" s="1"/>
  <c r="X61" i="4"/>
  <c r="L22" i="5" s="1"/>
  <c r="G22" i="5" s="1"/>
  <c r="Y61" i="4"/>
  <c r="L23" i="5" s="1"/>
  <c r="G23" i="5" s="1"/>
  <c r="Z61" i="4"/>
  <c r="L24" i="5" s="1"/>
  <c r="G24" i="5" s="1"/>
  <c r="AA61" i="4"/>
  <c r="L25" i="5" s="1"/>
  <c r="G25" i="5" s="1"/>
  <c r="Q63" i="4"/>
  <c r="R63" i="4"/>
  <c r="S63" i="4"/>
  <c r="T63" i="4"/>
  <c r="U63" i="4"/>
  <c r="V63" i="4"/>
  <c r="W63" i="4"/>
  <c r="X63" i="4"/>
  <c r="Y63" i="4"/>
  <c r="Z63" i="4"/>
  <c r="AA63" i="4"/>
  <c r="Q64" i="4"/>
  <c r="R64" i="4"/>
  <c r="S64" i="4"/>
  <c r="T64" i="4"/>
  <c r="U64" i="4"/>
  <c r="V64" i="4"/>
  <c r="W64" i="4"/>
  <c r="X64" i="4"/>
  <c r="Y64" i="4"/>
  <c r="Z64" i="4"/>
  <c r="AA64" i="4"/>
  <c r="AL9" i="18" l="1"/>
  <c r="AK3" i="18"/>
  <c r="AO3" i="18"/>
  <c r="AS3" i="18"/>
  <c r="AW3" i="18"/>
  <c r="BA3" i="18"/>
  <c r="BE3" i="18"/>
  <c r="H23" i="5"/>
  <c r="BD3" i="11"/>
  <c r="H26" i="5"/>
  <c r="BG3" i="11"/>
  <c r="H22" i="5"/>
  <c r="BC3" i="11"/>
  <c r="H18" i="5"/>
  <c r="AY3" i="11"/>
  <c r="H14" i="5"/>
  <c r="AU3" i="11"/>
  <c r="H27" i="5"/>
  <c r="BH3" i="11"/>
  <c r="H19" i="5"/>
  <c r="AZ3" i="11"/>
  <c r="H21" i="5"/>
  <c r="BB3" i="11"/>
  <c r="H15" i="5"/>
  <c r="AV3" i="11"/>
  <c r="H24" i="5"/>
  <c r="BE3" i="11"/>
  <c r="H20" i="5"/>
  <c r="BA3" i="11"/>
  <c r="H16" i="5"/>
  <c r="AW3" i="11"/>
  <c r="AL2" i="18"/>
  <c r="AL3" i="18" s="1"/>
  <c r="BC2" i="18"/>
  <c r="BC3" i="18" s="1"/>
  <c r="AM2" i="18"/>
  <c r="I6" i="5" s="1"/>
  <c r="BB2" i="18"/>
  <c r="BB3" i="18" s="1"/>
  <c r="D4" i="6"/>
  <c r="AT2" i="18"/>
  <c r="AT3" i="18" s="1"/>
  <c r="AL8" i="18"/>
  <c r="AU2" i="18"/>
  <c r="I14" i="5" s="1"/>
  <c r="K9" i="5"/>
  <c r="K5" i="5"/>
  <c r="K8" i="5"/>
  <c r="K20" i="5"/>
  <c r="K12" i="5"/>
  <c r="K21" i="5"/>
  <c r="K16" i="5"/>
  <c r="K4" i="5"/>
  <c r="K24" i="5"/>
  <c r="AK3" i="19"/>
  <c r="AO3" i="19"/>
  <c r="AS3" i="19"/>
  <c r="AW3" i="19"/>
  <c r="BE3" i="19"/>
  <c r="J16" i="5"/>
  <c r="AM3" i="19"/>
  <c r="AQ3" i="19"/>
  <c r="AU3" i="19"/>
  <c r="AY3" i="19"/>
  <c r="BC3" i="19"/>
  <c r="BG3" i="19"/>
  <c r="J8" i="5"/>
  <c r="AL13" i="18"/>
  <c r="G4" i="6"/>
  <c r="AP3" i="18"/>
  <c r="I9" i="5"/>
  <c r="BF3" i="18"/>
  <c r="I25" i="5"/>
  <c r="K10" i="5"/>
  <c r="K22" i="5"/>
  <c r="K26" i="5"/>
  <c r="K6" i="5"/>
  <c r="I8" i="5"/>
  <c r="I16" i="5"/>
  <c r="I24" i="5"/>
  <c r="BF2" i="11"/>
  <c r="AX2" i="11"/>
  <c r="AX2" i="18"/>
  <c r="J22" i="5"/>
  <c r="J26" i="5"/>
  <c r="I4" i="5"/>
  <c r="I12" i="5"/>
  <c r="I20" i="5"/>
  <c r="K17" i="5"/>
  <c r="AQ2" i="18"/>
  <c r="AY2" i="18"/>
  <c r="BG2" i="18"/>
  <c r="J6" i="5"/>
  <c r="J10" i="5"/>
  <c r="J14" i="5"/>
  <c r="J18" i="5"/>
  <c r="BA3" i="19"/>
  <c r="G5" i="6"/>
  <c r="AL13" i="19"/>
  <c r="AL10" i="19"/>
  <c r="F5" i="6"/>
  <c r="E5" i="6"/>
  <c r="AL2" i="19"/>
  <c r="AP2" i="19"/>
  <c r="AT2" i="19"/>
  <c r="AX2" i="19"/>
  <c r="BB2" i="19"/>
  <c r="BF2" i="19"/>
  <c r="AH1" i="19"/>
  <c r="AL14" i="19"/>
  <c r="I5" i="6" s="1"/>
  <c r="AJ2" i="19"/>
  <c r="AN2" i="19"/>
  <c r="AR2" i="19"/>
  <c r="AV2" i="19"/>
  <c r="AZ2" i="19"/>
  <c r="BD2" i="19"/>
  <c r="BH2" i="19"/>
  <c r="AL14" i="18"/>
  <c r="I4" i="6" s="1"/>
  <c r="AJ2" i="18"/>
  <c r="AN2" i="18"/>
  <c r="AR2" i="18"/>
  <c r="AV2" i="18"/>
  <c r="AZ2" i="18"/>
  <c r="BD2" i="18"/>
  <c r="BH2" i="18"/>
  <c r="AH1" i="18"/>
  <c r="Y62" i="4"/>
  <c r="U62" i="4"/>
  <c r="Q62" i="4"/>
  <c r="Z62" i="4"/>
  <c r="V62" i="4"/>
  <c r="R62" i="4"/>
  <c r="AA62" i="4"/>
  <c r="W62" i="4"/>
  <c r="S62" i="4"/>
  <c r="X62" i="4"/>
  <c r="T62" i="4"/>
  <c r="P23" i="11"/>
  <c r="O23" i="11"/>
  <c r="N23" i="11"/>
  <c r="M23" i="11"/>
  <c r="L23" i="11"/>
  <c r="K23" i="11"/>
  <c r="J23" i="11"/>
  <c r="I23" i="11"/>
  <c r="H23" i="11"/>
  <c r="G23" i="11"/>
  <c r="F23" i="11"/>
  <c r="E23" i="11"/>
  <c r="I5" i="5" l="1"/>
  <c r="H17" i="5"/>
  <c r="AX3" i="11"/>
  <c r="H25" i="5"/>
  <c r="BF3" i="11"/>
  <c r="I22" i="5"/>
  <c r="I21" i="5"/>
  <c r="AU3" i="18"/>
  <c r="K13" i="5"/>
  <c r="AM3" i="18"/>
  <c r="K25" i="5"/>
  <c r="I13" i="5"/>
  <c r="AJ3" i="18"/>
  <c r="I3" i="5"/>
  <c r="AJ3" i="19"/>
  <c r="J3" i="5"/>
  <c r="AL3" i="19"/>
  <c r="J5" i="5"/>
  <c r="AV3" i="18"/>
  <c r="I15" i="5"/>
  <c r="AV3" i="19"/>
  <c r="J15" i="5"/>
  <c r="AX3" i="19"/>
  <c r="J17" i="5"/>
  <c r="K11" i="5"/>
  <c r="AX3" i="18"/>
  <c r="I17" i="5"/>
  <c r="BH3" i="18"/>
  <c r="I27" i="5"/>
  <c r="AR3" i="18"/>
  <c r="I11" i="5"/>
  <c r="BH3" i="19"/>
  <c r="J27" i="5"/>
  <c r="AR3" i="19"/>
  <c r="J11" i="5"/>
  <c r="AT3" i="19"/>
  <c r="J13" i="5"/>
  <c r="K23" i="5"/>
  <c r="K7" i="5"/>
  <c r="K14" i="5"/>
  <c r="BG3" i="18"/>
  <c r="I26" i="5"/>
  <c r="AZ3" i="18"/>
  <c r="I19" i="5"/>
  <c r="AZ3" i="19"/>
  <c r="J19" i="5"/>
  <c r="BB3" i="19"/>
  <c r="J21" i="5"/>
  <c r="K15" i="5"/>
  <c r="AQ3" i="18"/>
  <c r="I10" i="5"/>
  <c r="K18" i="5"/>
  <c r="K27" i="5"/>
  <c r="BD3" i="18"/>
  <c r="I23" i="5"/>
  <c r="AN3" i="18"/>
  <c r="I7" i="5"/>
  <c r="BD3" i="19"/>
  <c r="J23" i="5"/>
  <c r="AN3" i="19"/>
  <c r="J7" i="5"/>
  <c r="BF3" i="19"/>
  <c r="J25" i="5"/>
  <c r="AP3" i="19"/>
  <c r="J9" i="5"/>
  <c r="K19" i="5"/>
  <c r="AY3" i="18"/>
  <c r="I18" i="5"/>
  <c r="K3" i="5"/>
  <c r="F61" i="4"/>
  <c r="L4" i="5" s="1"/>
  <c r="G4" i="5" s="1"/>
  <c r="G61" i="4"/>
  <c r="L5" i="5" s="1"/>
  <c r="G5" i="5" s="1"/>
  <c r="H61" i="4"/>
  <c r="L6" i="5" s="1"/>
  <c r="G6" i="5" s="1"/>
  <c r="I61" i="4"/>
  <c r="L7" i="5" s="1"/>
  <c r="G7" i="5" s="1"/>
  <c r="J61" i="4"/>
  <c r="L8" i="5" s="1"/>
  <c r="G8" i="5" s="1"/>
  <c r="K61" i="4"/>
  <c r="L9" i="5" s="1"/>
  <c r="G9" i="5" s="1"/>
  <c r="L61" i="4"/>
  <c r="L10" i="5" s="1"/>
  <c r="G10" i="5" s="1"/>
  <c r="M61" i="4"/>
  <c r="L11" i="5" s="1"/>
  <c r="G11" i="5" s="1"/>
  <c r="N61" i="4"/>
  <c r="L12" i="5" s="1"/>
  <c r="G12" i="5" s="1"/>
  <c r="O61" i="4"/>
  <c r="L13" i="5" s="1"/>
  <c r="G13" i="5" s="1"/>
  <c r="P61" i="4"/>
  <c r="L14" i="5" s="1"/>
  <c r="G14" i="5" s="1"/>
  <c r="AB61" i="4"/>
  <c r="L26" i="5" s="1"/>
  <c r="G26" i="5" s="1"/>
  <c r="AE61" i="4"/>
  <c r="L27" i="5" s="1"/>
  <c r="G27" i="5" s="1"/>
  <c r="E61" i="4"/>
  <c r="L3" i="5" s="1"/>
  <c r="G3" i="5" s="1"/>
  <c r="C3" i="6"/>
  <c r="K3" i="6"/>
  <c r="J3" i="6"/>
  <c r="F3" i="6"/>
  <c r="AT2" i="11"/>
  <c r="AS2" i="11"/>
  <c r="AR2" i="11"/>
  <c r="AQ2" i="11"/>
  <c r="AP2" i="11"/>
  <c r="AO2" i="11"/>
  <c r="AN2" i="11"/>
  <c r="AM2" i="11"/>
  <c r="AL2" i="11"/>
  <c r="AK2" i="11"/>
  <c r="AJ2" i="11"/>
  <c r="AG21" i="11"/>
  <c r="AF21" i="11"/>
  <c r="AH1" i="11"/>
  <c r="F63" i="4"/>
  <c r="G63" i="4"/>
  <c r="H63" i="4"/>
  <c r="I63" i="4"/>
  <c r="J63" i="4"/>
  <c r="K63" i="4"/>
  <c r="L63" i="4"/>
  <c r="M63" i="4"/>
  <c r="N63" i="4"/>
  <c r="O63" i="4"/>
  <c r="P63" i="4"/>
  <c r="AB63" i="4"/>
  <c r="AE63" i="4"/>
  <c r="E63" i="4"/>
  <c r="AG58" i="4"/>
  <c r="AF58" i="4"/>
  <c r="H5" i="5" l="1"/>
  <c r="AL3" i="11"/>
  <c r="H6" i="5"/>
  <c r="AM3" i="11"/>
  <c r="H10" i="5"/>
  <c r="AQ3" i="11"/>
  <c r="H9" i="5"/>
  <c r="AP3" i="11"/>
  <c r="H3" i="5"/>
  <c r="AJ3" i="11"/>
  <c r="H7" i="5"/>
  <c r="AN3" i="11"/>
  <c r="H11" i="5"/>
  <c r="AR3" i="11"/>
  <c r="H13" i="5"/>
  <c r="AT3" i="11"/>
  <c r="H4" i="5"/>
  <c r="AK3" i="11"/>
  <c r="H8" i="5"/>
  <c r="AO3" i="11"/>
  <c r="H12" i="5"/>
  <c r="AS3" i="11"/>
  <c r="AL20" i="19"/>
  <c r="AL17" i="19"/>
  <c r="L5" i="6" s="1"/>
  <c r="AL12" i="19"/>
  <c r="AL24" i="18"/>
  <c r="AM24" i="18" s="1"/>
  <c r="AL20" i="18"/>
  <c r="AL17" i="18"/>
  <c r="L4" i="6" s="1"/>
  <c r="AL12" i="18"/>
  <c r="AH25" i="18"/>
  <c r="I3" i="6"/>
  <c r="D3" i="6"/>
  <c r="E3" i="6"/>
  <c r="G3" i="6"/>
  <c r="AH76" i="4"/>
  <c r="K6" i="6" s="1"/>
  <c r="AH75" i="4"/>
  <c r="J6" i="6" s="1"/>
  <c r="AG70" i="4"/>
  <c r="AH70" i="4" s="1"/>
  <c r="AG69" i="4"/>
  <c r="AG68" i="4"/>
  <c r="AH68" i="4" s="1"/>
  <c r="AL12" i="11" l="1"/>
  <c r="L3" i="6"/>
  <c r="H3" i="6"/>
  <c r="H5" i="6"/>
  <c r="H4" i="6"/>
  <c r="AL21" i="19"/>
  <c r="AM20" i="19"/>
  <c r="AL21" i="18"/>
  <c r="AM20" i="18"/>
  <c r="AH74" i="4"/>
  <c r="I6" i="6" s="1"/>
  <c r="C6" i="6"/>
  <c r="AH69" i="4"/>
  <c r="AH73" i="4"/>
  <c r="H6" i="6" s="1"/>
  <c r="G6" i="6"/>
  <c r="F6" i="6"/>
  <c r="D6" i="6"/>
  <c r="E6" i="6"/>
  <c r="AM21" i="19" l="1"/>
  <c r="AL22" i="19"/>
  <c r="AM21" i="18"/>
  <c r="AL22" i="18"/>
  <c r="F64" i="4"/>
  <c r="G64" i="4"/>
  <c r="H64" i="4"/>
  <c r="I64" i="4"/>
  <c r="J64" i="4"/>
  <c r="K64" i="4"/>
  <c r="L64" i="4"/>
  <c r="M64" i="4"/>
  <c r="N64" i="4"/>
  <c r="O64" i="4"/>
  <c r="P64" i="4"/>
  <c r="AB64" i="4"/>
  <c r="AE64" i="4"/>
  <c r="E64" i="4"/>
  <c r="AM22" i="19" l="1"/>
  <c r="AL23" i="19"/>
  <c r="AM23" i="19" s="1"/>
  <c r="AM22" i="18"/>
  <c r="AL23" i="18"/>
  <c r="AM23" i="18" s="1"/>
  <c r="AB62" i="4"/>
  <c r="M62" i="4"/>
  <c r="I62" i="4"/>
  <c r="E62" i="4"/>
  <c r="P62" i="4"/>
  <c r="L62" i="4"/>
  <c r="H62" i="4"/>
  <c r="O62" i="4"/>
  <c r="K62" i="4"/>
  <c r="G62" i="4"/>
  <c r="AE62" i="4"/>
  <c r="N62" i="4"/>
  <c r="J62" i="4"/>
  <c r="F62" i="4"/>
  <c r="AH72" i="4" l="1"/>
  <c r="J77" i="4"/>
  <c r="K77" i="4" s="1"/>
  <c r="J73" i="4"/>
  <c r="K73" i="4" s="1"/>
  <c r="L6" i="6"/>
  <c r="J74" i="4" l="1"/>
  <c r="K74" i="4" l="1"/>
  <c r="J75" i="4"/>
  <c r="K75" i="4" l="1"/>
  <c r="J76" i="4"/>
  <c r="K76" i="4" s="1"/>
</calcChain>
</file>

<file path=xl/sharedStrings.xml><?xml version="1.0" encoding="utf-8"?>
<sst xmlns="http://schemas.openxmlformats.org/spreadsheetml/2006/main" count="969" uniqueCount="153">
  <si>
    <t>N</t>
  </si>
  <si>
    <t>Фамилия</t>
  </si>
  <si>
    <t>Класс</t>
  </si>
  <si>
    <t>Вариант</t>
  </si>
  <si>
    <t>Первичный балл</t>
  </si>
  <si>
    <t>Отметка</t>
  </si>
  <si>
    <t>Выполнение заданий</t>
  </si>
  <si>
    <t>% вып-я</t>
  </si>
  <si>
    <t>не справились</t>
  </si>
  <si>
    <t>не приступали</t>
  </si>
  <si>
    <t>писало работу</t>
  </si>
  <si>
    <t>справились без ошибок</t>
  </si>
  <si>
    <t>допустили ошибки</t>
  </si>
  <si>
    <t>отметка 2</t>
  </si>
  <si>
    <t>отметка 3</t>
  </si>
  <si>
    <t>отметка 4</t>
  </si>
  <si>
    <t>отметка 5</t>
  </si>
  <si>
    <t>уровень обученности</t>
  </si>
  <si>
    <t>средняя отметка</t>
  </si>
  <si>
    <t>ФИО учителя</t>
  </si>
  <si>
    <t>Кол-во учащихся</t>
  </si>
  <si>
    <t>"5"</t>
  </si>
  <si>
    <t>"4"</t>
  </si>
  <si>
    <t>"3"</t>
  </si>
  <si>
    <t>"2"</t>
  </si>
  <si>
    <t>Средний оценочный балл</t>
  </si>
  <si>
    <t>Средний тестовый балл</t>
  </si>
  <si>
    <t>ИТОГО</t>
  </si>
  <si>
    <t>4А</t>
  </si>
  <si>
    <t>4Б</t>
  </si>
  <si>
    <t>4В</t>
  </si>
  <si>
    <t>4Г</t>
  </si>
  <si>
    <t>средний тестовый балл</t>
  </si>
  <si>
    <t>Уровень обученности</t>
  </si>
  <si>
    <t>Качество обученности</t>
  </si>
  <si>
    <t>качество обученности</t>
  </si>
  <si>
    <t>Средний процент выполнения</t>
  </si>
  <si>
    <t xml:space="preserve">№ задания </t>
  </si>
  <si>
    <t>справились без ошибок (в %)</t>
  </si>
  <si>
    <t>Максимум</t>
  </si>
  <si>
    <t>класс</t>
  </si>
  <si>
    <t>По ОО</t>
  </si>
  <si>
    <t>По региону</t>
  </si>
  <si>
    <t>По России</t>
  </si>
  <si>
    <t>Максимум за задание</t>
  </si>
  <si>
    <t xml:space="preserve">проверяемые требования (умения) </t>
  </si>
  <si>
    <t xml:space="preserve">Итоги </t>
  </si>
  <si>
    <t>справились c ошибками (в %)</t>
  </si>
  <si>
    <t>средний процент вып-я</t>
  </si>
  <si>
    <t>ВЫСОКИЙ</t>
  </si>
  <si>
    <t>ПОВЫШЕННЫЙ</t>
  </si>
  <si>
    <t>БАЗОВЫЙ</t>
  </si>
  <si>
    <t>ПОНИЖЕННЫЙ</t>
  </si>
  <si>
    <t>НЕДОСТАТОЧНЫЙ</t>
  </si>
  <si>
    <t>%</t>
  </si>
  <si>
    <t>кол-во</t>
  </si>
  <si>
    <t>уровень</t>
  </si>
  <si>
    <t>набрали МАХ</t>
  </si>
  <si>
    <t>средний % вып-я</t>
  </si>
  <si>
    <t>среднее</t>
  </si>
  <si>
    <t>А</t>
  </si>
  <si>
    <t>X</t>
  </si>
  <si>
    <t>Б</t>
  </si>
  <si>
    <t>В</t>
  </si>
  <si>
    <t xml:space="preserve">1K1. 1K1. Соблюдать изученные орфографические и пунктуационные правила при списывании осложненного пропусками орфограмм и пунктограмм текста.  Соблюдать основные языковые нормы в устной и письменной речи; опираться на фонетический, морфемный, словообразовательный и морфологический анализ в практике правописания  </t>
  </si>
  <si>
    <t xml:space="preserve">1K2. 1K2. Соблюдать изученные орфографические и пунктуационные правила при списывании осложненного пропусками орфограмм и пунктограмм текста.  Соблюдать основные языковые нормы в устной и письменной речи; опираться на фонетический, морфемный, словообразовательный и морфологический анализ в практике правописания  </t>
  </si>
  <si>
    <t xml:space="preserve">1K3. 1K3. Соблюдать изученные орфографические и пунктуационные правила при списывании осложненного пропусками орфограмм и пунктограмм текста.  Соблюдать основные языковые нормы в устной и письменной речи; опираться на фонетический, морфемный, словообразовательный и морфологический анализ в практике правописания  </t>
  </si>
  <si>
    <t xml:space="preserve">2K1. 2K1. Проводить морфемный анализ слова;  проводить морфологический анализ слова;  проводить синтаксический анализ  предложения  </t>
  </si>
  <si>
    <t xml:space="preserve">2K2. 2K2. Проводить морфемный анализ слова;  проводить морфологический анализ слова;  проводить синтаксический анализ  предложения  </t>
  </si>
  <si>
    <t xml:space="preserve">2K3. 2K3. Проводить морфемный анализ слова;  проводить морфологический анализ слова;  проводить синтаксический анализ  предложения  </t>
  </si>
  <si>
    <t xml:space="preserve">3.1. 3.1. Правильно писать с НЕ слова разных частей речи, обосновывать условия выбора слитного/раздельного написания. Опознавать самостоятельные части речи и их формы; опираться на фонетический, морфемный, словообразовательный и морфологический анализ в практике правописания  </t>
  </si>
  <si>
    <t xml:space="preserve">3.2. 3.2. Правильно писать с НЕ слова разных частей речи, обосновывать условия выбора слитного/раздельного написания. Опознавать самостоятельные части речи и их формы; опираться на фонетический, морфемный, словообразовательный и морфологический анализ в практике правописания  </t>
  </si>
  <si>
    <t xml:space="preserve">4.1. 4.1. Правильно писать Н и НН в словах разных частей речи, обосновывать условия выбора написаний. Опознавать самостоятельные части речи и их формы  опираться на фонетический, морфемный, словообразовательный и морфологический анализ в практике правописания  </t>
  </si>
  <si>
    <t xml:space="preserve">4.2. 4.2. Правильно писать Н и НН в словах разных частей речи, обосновывать условия выбора написаний. Опознавать самостоятельные части речи и их формы  опираться на фонетический, морфемный, словообразовательный и морфологический анализ в практике правописания  </t>
  </si>
  <si>
    <t xml:space="preserve">5. 5. Владеть орфоэпическими нормами русского литературного языка. Проводить орфоэпический анализ слова; определять место ударного слога  </t>
  </si>
  <si>
    <t xml:space="preserve">6. 6. Распознавать случаи нарушения грамматических норм русского литературного языка в заданных предложениях и исправлять эти нарушения. Соблюдать основные языковые нормы в устной и письменной речи  </t>
  </si>
  <si>
    <t>7. 7. Анализировать прочитанный текст с точки зрения его основной мысли; распознавать и  формулировать основную мысль текста в письменной форме, соблюдая нормы построения предложения и словоупотребления. Владеть навыками различных видов чтения (изучающим, ознакомительным, просмотровым) и информационной переработки прочитанного материала;  адекватно понимать тексты различных функционально-смысловых типов речи &lt;…&gt; и функциональных разновидностей языка;  анализировать текст с точки зрения его темы, цели</t>
  </si>
  <si>
    <t xml:space="preserve">8. 8. Анализировать прочитанную часть текста с точки зрения ее микротемы; распознавать и адекватно формулировать микротему заданного абзаца текста в письменной форме, соблюдая нормы построения предложения и словоупотребления. Владеть навыками различных видов чтения (изучающим, ознакомительным, просмотровым) и информационной переработки прочитанного материала;  адекватно понимать тексты различных функционально-смысловых типов речи &lt;…&gt; и функциональных разновидностей языка;  </t>
  </si>
  <si>
    <t xml:space="preserve">9. 9. Определять вид тропа. Владеть навыками различных видов чтения (изучающим, ознакомительным, просмотровым) и информационной переработки прочитанного материала;  адекватно понимать тексты различных функционально-смысловых типов речи &lt;…&gt; и функциональных разновидностей языка;  проводить лексический анализ слова; опознавать лексические средства выразительности и основные виды тропов (метафора, эпитет, сравнение, гипербола, олицетворение)  </t>
  </si>
  <si>
    <t xml:space="preserve">10. 10. Распознавать лексическое значение слова с опорой на указанный в задании контекст. Владеть навыками различных видов чтения (изучающим, ознакомительным, просмотровым) и информационной переработки прочитанного материала;  проводить лексический анализ слова  </t>
  </si>
  <si>
    <t xml:space="preserve">11.1. 11.1. Распознавать подчинительные словосочетания, определять вид подчинительной связи. Опознавать основные единицы синтаксиса (словосочетание, предложение, текст);  анализировать различные виды словосочетаний и предложений с точки зрения их структурно-смысловой организации и функциональных особенностей  </t>
  </si>
  <si>
    <t xml:space="preserve">11.2. 11.2. Распознавать подчинительные словосочетания, определять вид подчинительной связи. Опознавать основные единицы синтаксиса (словосочетание, предложение, текст);  анализировать различные виды словосочетаний и предложений с точки зрения их структурно-смысловой организации и функциональных особенностей  </t>
  </si>
  <si>
    <t xml:space="preserve">12. 12. Находить в предложении грамматическую основу. Находить грамматическую основу предложения  </t>
  </si>
  <si>
    <t xml:space="preserve">13. 13. Определять тип односоставного предложения. Анализировать различные виды словосочетаний и предложений с точки зрения их структурно-смысловой организации и функциональных особенностей  </t>
  </si>
  <si>
    <t xml:space="preserve">14.1. 14.1. Находить в ряду других предложений предложение с вводным словом, подбирать к данному вводному слову синоним (из той же группы по значению). Опознавать предложения простые и сложные, предложения осложненной структуры; анализировать различные виды словосочетаний и предложений с точки зрения их структурно-смысловой организации и функциональных особенностей; проводить лексический анализ слова  </t>
  </si>
  <si>
    <t xml:space="preserve">14.2. 14.2. Находить в ряду других предложений предложение с вводным словом, подбирать к данному вводному слову синоним (из той же группы по значению). Опознавать предложения простые и сложные, предложения осложненной структуры; анализировать различные виды словосочетаний и предложений с точки зрения их структурно-смысловой организации и функциональных особенностей; проводить лексический анализ слова  </t>
  </si>
  <si>
    <t>15.1. 15.1. Находить в ряду других предложений предложение с обособленным согласованным определением,  обосновывать условия обособления согласованного определения, в том числе с помощью графической схемы. Опознавать предложения простые и сложные, предложения осложненной структуры; анализировать различные виды словосочетаний и предложений с точки зрения их структурно-смысловой организации и функциональных особенностей; опираться на грамматико-интонационный анализ при объяснении расстановки знаков препинания</t>
  </si>
  <si>
    <t>15.2. 15.2. Находить в ряду других предложений предложение с обособленным согласованным определением,  обосновывать условия обособления согласованного определения, в том числе с помощью графической схемы. Опознавать предложения простые и сложные, предложения осложненной структуры; анализировать различные виды словосочетаний и предложений с точки зрения их структурно-смысловой организации и функциональных особенностей; опираться на грамматико-интонационный анализ при объяснении расстановки знаков препинания</t>
  </si>
  <si>
    <t>16.1. 16.1. Находить в ряду других предложений предложение с обособленным обстоятельством,  обосновывать условия обособления обстоятельства, в том числе с помощью графической схемы. Опознавать предложения простые и сложные, предложения осложненной структуры; анализировать различные виды словосочетаний и предложений с точки зрения их структурно-смысловой организации и функциональных особенностей; опираться на грамматико-интонационный анализ при объяснении расстановки знаков препинания в предложении</t>
  </si>
  <si>
    <t>16.2. 16.2. Находить в ряду других предложений предложение с обособленным обстоятельством,  обосновывать условия обособления обстоятельства, в том числе с помощью графической схемы. Опознавать предложения простые и сложные, предложения осложненной структуры; анализировать различные виды словосочетаний и предложений с точки зрения их структурно-смысловой организации и функциональных особенностей; опираться на грамматико-интонационный анализ при объяснении расстановки знаков препинания в предложении</t>
  </si>
  <si>
    <t xml:space="preserve">17. 17. Опознавать по графической схеме простое предложение, осложненное однородными сказуемыми; находить в ряду других предложений предложение с однородными сказуемыми с опорой на графическую схему. Опознавать предложения простые и сложные, предложения осложненной структуры; анализировать различные виды словосочетаний и предложений с точки зрения их структурно-смысловой организации и функциональных особенностей  </t>
  </si>
  <si>
    <t>9А</t>
  </si>
  <si>
    <t>9Б</t>
  </si>
  <si>
    <t>9В</t>
  </si>
  <si>
    <t>Ашихмина Виктория</t>
  </si>
  <si>
    <t>Головков Данил</t>
  </si>
  <si>
    <t>Емельянов Вадим</t>
  </si>
  <si>
    <t>Идеменева Татьяна</t>
  </si>
  <si>
    <t>Кандеров Сергей</t>
  </si>
  <si>
    <t>Кистанова Ольга</t>
  </si>
  <si>
    <t>Кнутиков Владислав</t>
  </si>
  <si>
    <t>Курденков Дмитрий</t>
  </si>
  <si>
    <t>Назарова Дарья</t>
  </si>
  <si>
    <t>Сайидов Артём</t>
  </si>
  <si>
    <t>Селезнёва Валентина</t>
  </si>
  <si>
    <t>Смирнов Никита</t>
  </si>
  <si>
    <t>Фахрутдинов Дамир</t>
  </si>
  <si>
    <t>Чуканов Виктор</t>
  </si>
  <si>
    <t>Шальнов Владимир</t>
  </si>
  <si>
    <t>Погосян Эдгар</t>
  </si>
  <si>
    <t>Крикунова Ангелина</t>
  </si>
  <si>
    <t>Расшивкин Вячеслав</t>
  </si>
  <si>
    <t>Шишов Никита</t>
  </si>
  <si>
    <t>Чахоян Арсен</t>
  </si>
  <si>
    <t>Козлова Ирина</t>
  </si>
  <si>
    <t>Салмин Михаил</t>
  </si>
  <si>
    <t>Верейкин Глеб</t>
  </si>
  <si>
    <t>Мельников Даниил</t>
  </si>
  <si>
    <t>Ерёмина Ангелина</t>
  </si>
  <si>
    <t>Ведьмагова Милана</t>
  </si>
  <si>
    <t>Королёв Иван</t>
  </si>
  <si>
    <t>Алафинов Данил</t>
  </si>
  <si>
    <t>Каймаков Евгений</t>
  </si>
  <si>
    <t>Расшивкин Станислав</t>
  </si>
  <si>
    <t>Титов Алексей</t>
  </si>
  <si>
    <t>Махов Руслан</t>
  </si>
  <si>
    <t>Шишкин Илья</t>
  </si>
  <si>
    <t>Кузьмин Олег</t>
  </si>
  <si>
    <t>Сабаева Александра</t>
  </si>
  <si>
    <t>Островерхов Денис</t>
  </si>
  <si>
    <t>Маликов Билол</t>
  </si>
  <si>
    <t>Камамедова Светлана</t>
  </si>
  <si>
    <t>Богомолова Елена</t>
  </si>
  <si>
    <t>Хаустова Анна</t>
  </si>
  <si>
    <t>Петров Данил</t>
  </si>
  <si>
    <t>Бондаренко Юрий</t>
  </si>
  <si>
    <t>Бухариева Марзия</t>
  </si>
  <si>
    <t>Шальнов Иван</t>
  </si>
  <si>
    <t>Тисленко Дмитрий</t>
  </si>
  <si>
    <t>Чирков Богдан</t>
  </si>
  <si>
    <t>Ананьев Александр</t>
  </si>
  <si>
    <t>Багров Александр</t>
  </si>
  <si>
    <t>Алмакаев Владимир</t>
  </si>
  <si>
    <t>Воробьёв Антон</t>
  </si>
  <si>
    <t>Леонтьева Олеся</t>
  </si>
  <si>
    <t>Фвдеев Даниил</t>
  </si>
  <si>
    <t>1K1</t>
  </si>
  <si>
    <t>1K2</t>
  </si>
  <si>
    <t>1K3</t>
  </si>
  <si>
    <t>2K1</t>
  </si>
  <si>
    <t>2K2</t>
  </si>
  <si>
    <t>2K3</t>
  </si>
  <si>
    <t>Погосян И.Л.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</si>
</sst>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shrinkToFit="1"/>
    </xf>
    <xf numFmtId="0" fontId="0" fillId="2" borderId="1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shrinkToFit="1"/>
    </xf>
    <xf numFmtId="164" fontId="0" fillId="2" borderId="1" xfId="0" applyNumberFormat="1" applyFill="1" applyBorder="1" applyAlignment="1">
      <alignment shrinkToFit="1"/>
    </xf>
    <xf numFmtId="0" fontId="0" fillId="3" borderId="1" xfId="0" applyFill="1" applyBorder="1"/>
    <xf numFmtId="164" fontId="0" fillId="3" borderId="1" xfId="0" applyNumberFormat="1" applyFill="1" applyBorder="1" applyAlignment="1">
      <alignment shrinkToFi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8" fillId="0" borderId="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164" fontId="5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0" fillId="5" borderId="1" xfId="0" applyFill="1" applyBorder="1" applyAlignment="1">
      <alignment horizontal="right" shrinkToFit="1"/>
    </xf>
    <xf numFmtId="0" fontId="0" fillId="4" borderId="1" xfId="0" applyFill="1" applyBorder="1" applyAlignment="1">
      <alignment horizontal="right" shrinkToFit="1"/>
    </xf>
    <xf numFmtId="164" fontId="0" fillId="0" borderId="1" xfId="0" applyNumberFormat="1" applyBorder="1" applyAlignment="1">
      <alignment horizontal="center" shrinkToFit="1"/>
    </xf>
    <xf numFmtId="0" fontId="13" fillId="0" borderId="1" xfId="0" applyFont="1" applyBorder="1" applyAlignment="1">
      <alignment horizontal="left" textRotation="90" wrapText="1"/>
    </xf>
    <xf numFmtId="0" fontId="0" fillId="3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/>
    <xf numFmtId="0" fontId="0" fillId="0" borderId="7" xfId="0" applyFill="1" applyBorder="1"/>
    <xf numFmtId="0" fontId="0" fillId="0" borderId="10" xfId="0" applyBorder="1"/>
    <xf numFmtId="0" fontId="0" fillId="0" borderId="1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23"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5.xml"/><Relationship Id="rId5" Type="http://schemas.openxmlformats.org/officeDocument/2006/relationships/worksheet" Target="worksheets/sheet4.xml"/><Relationship Id="rId15" Type="http://schemas.openxmlformats.org/officeDocument/2006/relationships/calcChain" Target="calcChain.xml"/><Relationship Id="rId10" Type="http://schemas.openxmlformats.org/officeDocument/2006/relationships/chartsheet" Target="chartsheets/sheet4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3.xml"/><Relationship Id="rId14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>
                <a:solidFill>
                  <a:schemeClr val="tx2">
                    <a:lumMod val="75000"/>
                  </a:schemeClr>
                </a:solidFill>
              </a:defRPr>
            </a:pPr>
            <a:r>
              <a:rPr lang="ru-RU" sz="2400">
                <a:solidFill>
                  <a:schemeClr val="tx2">
                    <a:lumMod val="75000"/>
                  </a:schemeClr>
                </a:solidFill>
              </a:rPr>
              <a:t>Уровни образовательных достижений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51A-4A7E-A5E3-B603FBA01862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51A-4A7E-A5E3-B603FBA01862}"/>
              </c:ext>
            </c:extLst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51A-4A7E-A5E3-B603FBA01862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51A-4A7E-A5E3-B603FBA01862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51A-4A7E-A5E3-B603FBA01862}"/>
              </c:ext>
            </c:extLst>
          </c:dPt>
          <c:dLbls>
            <c:dLbl>
              <c:idx val="3"/>
              <c:layout>
                <c:manualLayout>
                  <c:x val="-1.2288242828579335E-2"/>
                  <c:y val="4.1779497353170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51A-4A7E-A5E3-B603FBA01862}"/>
                </c:ext>
              </c:extLst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'1'!$E$73:$I$77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'1'!$K$73:$K$77</c:f>
              <c:numCache>
                <c:formatCode>0.0</c:formatCode>
                <c:ptCount val="5"/>
                <c:pt idx="0">
                  <c:v>0</c:v>
                </c:pt>
                <c:pt idx="1">
                  <c:v>3.0303030303030303</c:v>
                </c:pt>
                <c:pt idx="2">
                  <c:v>0.75757575757575757</c:v>
                </c:pt>
                <c:pt idx="3">
                  <c:v>28.787878787878789</c:v>
                </c:pt>
                <c:pt idx="4">
                  <c:v>6.8181818181818175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51A-4A7E-A5E3-B603FBA01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 sz="1600" b="1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9785350130212052"/>
          <c:y val="0.16223250584892676"/>
          <c:w val="0.32964092781866922"/>
          <c:h val="0.77970448549600546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'9А'!$AJ$20:$AK$20</c:f>
              <c:strCache>
                <c:ptCount val="1"/>
                <c:pt idx="0">
                  <c:v>ВЫСОКИЙ</c:v>
                </c:pt>
              </c:strCache>
            </c:strRef>
          </c:cat>
          <c:val>
            <c:numRef>
              <c:f>'9А'!$AM$20:$AM$20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66-4B9E-9FBF-399E5A6589A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'9Б'!$AJ$20:$AK$24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'9Б'!$AM$20:$AM$24</c:f>
              <c:numCache>
                <c:formatCode>0.0</c:formatCode>
                <c:ptCount val="5"/>
                <c:pt idx="0">
                  <c:v>0</c:v>
                </c:pt>
                <c:pt idx="1">
                  <c:v>12.121212121212121</c:v>
                </c:pt>
                <c:pt idx="2">
                  <c:v>3.0303030303030303</c:v>
                </c:pt>
                <c:pt idx="3">
                  <c:v>33.333333333333329</c:v>
                </c:pt>
                <c:pt idx="4">
                  <c:v>9.0909090909090917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0E-46D5-9605-F76748CE683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'9В'!$AJ$20:$AK$23</c:f>
              <c:strCache>
                <c:ptCount val="4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</c:strCache>
            </c:strRef>
          </c:cat>
          <c:val>
            <c:numRef>
              <c:f>'9В'!$AM$20:$AM$23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42.424242424242422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54-478D-BAD1-C53C4D39962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отметки</a:t>
            </a:r>
          </a:p>
        </c:rich>
      </c:tx>
      <c:layout>
        <c:manualLayout>
          <c:xMode val="edge"/>
          <c:yMode val="edge"/>
          <c:x val="2.0536631757162818E-2"/>
          <c:y val="2.088974867658507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320-410E-9F5C-05114DAB1230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320-410E-9F5C-05114DAB1230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320-410E-9F5C-05114DAB12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показатели!$D$2:$G$2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показатели!$D$6:$G$6</c:f>
              <c:numCache>
                <c:formatCode>General</c:formatCode>
                <c:ptCount val="4"/>
                <c:pt idx="0">
                  <c:v>0</c:v>
                </c:pt>
                <c:pt idx="1">
                  <c:v>9</c:v>
                </c:pt>
                <c:pt idx="2">
                  <c:v>34</c:v>
                </c:pt>
                <c:pt idx="3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320-410E-9F5C-05114DAB123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показатели!$H$2</c:f>
              <c:strCache>
                <c:ptCount val="1"/>
                <c:pt idx="0">
                  <c:v>Уровень обученности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показатели!$A$3:$A$6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среднее</c:v>
                </c:pt>
              </c:strCache>
            </c:strRef>
          </c:cat>
          <c:val>
            <c:numRef>
              <c:f>показатели!$H$3:$H$6</c:f>
              <c:numCache>
                <c:formatCode>0.0</c:formatCode>
                <c:ptCount val="4"/>
                <c:pt idx="0">
                  <c:v>86.666666666666671</c:v>
                </c:pt>
                <c:pt idx="1">
                  <c:v>86.666666666666671</c:v>
                </c:pt>
                <c:pt idx="2">
                  <c:v>86.666666666666671</c:v>
                </c:pt>
                <c:pt idx="3">
                  <c:v>32.575757575757578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1C-41F8-AD6E-A25A47978BF9}"/>
            </c:ext>
          </c:extLst>
        </c:ser>
        <c:ser>
          <c:idx val="1"/>
          <c:order val="1"/>
          <c:tx>
            <c:strRef>
              <c:f>показатели!$I$2</c:f>
              <c:strCache>
                <c:ptCount val="1"/>
                <c:pt idx="0">
                  <c:v>Качество обученности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480404714298892E-2"/>
                  <c:y val="-1.6711798941267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1C-41F8-AD6E-A25A47978BF9}"/>
                </c:ext>
              </c:extLst>
            </c:dLbl>
            <c:dLbl>
              <c:idx val="4"/>
              <c:layout>
                <c:manualLayout>
                  <c:x val="1.9115044400012299E-2"/>
                  <c:y val="-1.0444874338292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1C-41F8-AD6E-A25A47978B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показатели!$A$3:$A$6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среднее</c:v>
                </c:pt>
              </c:strCache>
            </c:strRef>
          </c:cat>
          <c:val>
            <c:numRef>
              <c:f>показатели!$I$3:$I$6</c:f>
              <c:numCache>
                <c:formatCode>0.0</c:formatCode>
                <c:ptCount val="4"/>
                <c:pt idx="0">
                  <c:v>13.333333333333334</c:v>
                </c:pt>
                <c:pt idx="1">
                  <c:v>15.151515151515152</c:v>
                </c:pt>
                <c:pt idx="2">
                  <c:v>6.0606060606060606</c:v>
                </c:pt>
                <c:pt idx="3">
                  <c:v>6.8181818181818175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71C-41F8-AD6E-A25A47978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8460032"/>
        <c:axId val="98461568"/>
        <c:axId val="0"/>
      </c:bar3DChart>
      <c:catAx>
        <c:axId val="98460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98461568"/>
        <c:crosses val="autoZero"/>
        <c:auto val="1"/>
        <c:lblAlgn val="ctr"/>
        <c:lblOffset val="100"/>
        <c:noMultiLvlLbl val="0"/>
      </c:catAx>
      <c:valAx>
        <c:axId val="9846156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9846003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0480404714298892E-2"/>
                  <c:y val="-2.506769841190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99-4FFC-A22D-9C9B3CA24740}"/>
                </c:ext>
              </c:extLst>
            </c:dLbl>
            <c:dLbl>
              <c:idx val="1"/>
              <c:layout>
                <c:manualLayout>
                  <c:x val="1.7749684085725706E-2"/>
                  <c:y val="-2.0889748676585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99-4FFC-A22D-9C9B3CA24740}"/>
                </c:ext>
              </c:extLst>
            </c:dLbl>
            <c:dLbl>
              <c:idx val="2"/>
              <c:layout>
                <c:manualLayout>
                  <c:x val="2.0480404714298892E-2"/>
                  <c:y val="-1.2533849205951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99-4FFC-A22D-9C9B3CA24740}"/>
                </c:ext>
              </c:extLst>
            </c:dLbl>
            <c:dLbl>
              <c:idx val="3"/>
              <c:layout>
                <c:manualLayout>
                  <c:x val="1.9115044400012299E-2"/>
                  <c:y val="-8.35589947063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99-4FFC-A22D-9C9B3CA24740}"/>
                </c:ext>
              </c:extLst>
            </c:dLbl>
            <c:dLbl>
              <c:idx val="4"/>
              <c:layout>
                <c:manualLayout>
                  <c:x val="1.501896345715252E-2"/>
                  <c:y val="-1.4622824073609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99-4FFC-A22D-9C9B3CA247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показатели!$A$3:$A$6</c:f>
              <c:strCache>
                <c:ptCount val="4"/>
                <c:pt idx="0">
                  <c:v>9А</c:v>
                </c:pt>
                <c:pt idx="1">
                  <c:v>9Б</c:v>
                </c:pt>
                <c:pt idx="2">
                  <c:v>9В</c:v>
                </c:pt>
                <c:pt idx="3">
                  <c:v>среднее</c:v>
                </c:pt>
              </c:strCache>
            </c:strRef>
          </c:cat>
          <c:val>
            <c:numRef>
              <c:f>показатели!$L$3:$L$6</c:f>
              <c:numCache>
                <c:formatCode>0.0</c:formatCode>
                <c:ptCount val="4"/>
                <c:pt idx="0">
                  <c:v>50.4</c:v>
                </c:pt>
                <c:pt idx="1">
                  <c:v>60.321052631578944</c:v>
                </c:pt>
                <c:pt idx="2">
                  <c:v>46.338888888888881</c:v>
                </c:pt>
                <c:pt idx="3">
                  <c:v>53.65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199-4FFC-A22D-9C9B3CA24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8401664"/>
        <c:axId val="98415744"/>
        <c:axId val="0"/>
      </c:bar3DChart>
      <c:catAx>
        <c:axId val="98401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98415744"/>
        <c:crosses val="autoZero"/>
        <c:auto val="1"/>
        <c:lblAlgn val="ctr"/>
        <c:lblOffset val="100"/>
        <c:noMultiLvlLbl val="0"/>
      </c:catAx>
      <c:valAx>
        <c:axId val="9841574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98401664"/>
        <c:crosses val="autoZero"/>
        <c:crossBetween val="between"/>
      </c:valAx>
    </c:plotArea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заданий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'2'!$D$2</c:f>
              <c:strCache>
                <c:ptCount val="1"/>
                <c:pt idx="0">
                  <c:v>По ОО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C0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'1'!$E$4:$AE$4</c:f>
              <c:numCache>
                <c:formatCode>General</c:formatCode>
                <c:ptCount val="27"/>
              </c:numCache>
            </c:numRef>
          </c:cat>
          <c:val>
            <c:numRef>
              <c:f>'2'!$D$3:$D$27</c:f>
              <c:numCache>
                <c:formatCode>General</c:formatCode>
                <c:ptCount val="25"/>
                <c:pt idx="0">
                  <c:v>19.71</c:v>
                </c:pt>
                <c:pt idx="1">
                  <c:v>5.13</c:v>
                </c:pt>
                <c:pt idx="2">
                  <c:v>96.15</c:v>
                </c:pt>
                <c:pt idx="3">
                  <c:v>73.08</c:v>
                </c:pt>
                <c:pt idx="4">
                  <c:v>50</c:v>
                </c:pt>
                <c:pt idx="5">
                  <c:v>37.82</c:v>
                </c:pt>
                <c:pt idx="6">
                  <c:v>88.46</c:v>
                </c:pt>
                <c:pt idx="7">
                  <c:v>49.36</c:v>
                </c:pt>
                <c:pt idx="8">
                  <c:v>75</c:v>
                </c:pt>
                <c:pt idx="9">
                  <c:v>50.64</c:v>
                </c:pt>
                <c:pt idx="10">
                  <c:v>76.92</c:v>
                </c:pt>
                <c:pt idx="11">
                  <c:v>51.92</c:v>
                </c:pt>
                <c:pt idx="12">
                  <c:v>58.65</c:v>
                </c:pt>
                <c:pt idx="13">
                  <c:v>62.5</c:v>
                </c:pt>
                <c:pt idx="14">
                  <c:v>67.31</c:v>
                </c:pt>
                <c:pt idx="15">
                  <c:v>69.23</c:v>
                </c:pt>
                <c:pt idx="16">
                  <c:v>84.62</c:v>
                </c:pt>
                <c:pt idx="17">
                  <c:v>69.23</c:v>
                </c:pt>
                <c:pt idx="18">
                  <c:v>75</c:v>
                </c:pt>
                <c:pt idx="19">
                  <c:v>50</c:v>
                </c:pt>
                <c:pt idx="20">
                  <c:v>48.08</c:v>
                </c:pt>
                <c:pt idx="21">
                  <c:v>50</c:v>
                </c:pt>
                <c:pt idx="22">
                  <c:v>38.46</c:v>
                </c:pt>
                <c:pt idx="23">
                  <c:v>35.58</c:v>
                </c:pt>
                <c:pt idx="24">
                  <c:v>36.54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F0A-4E2E-8162-50D7E12F3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47200"/>
        <c:axId val="98548736"/>
      </c:lineChart>
      <c:catAx>
        <c:axId val="9854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8548736"/>
        <c:crosses val="autoZero"/>
        <c:auto val="1"/>
        <c:lblAlgn val="ctr"/>
        <c:lblOffset val="100"/>
        <c:noMultiLvlLbl val="0"/>
      </c:catAx>
      <c:valAx>
        <c:axId val="98548736"/>
        <c:scaling>
          <c:orientation val="minMax"/>
          <c:max val="105"/>
          <c:min val="0"/>
        </c:scaling>
        <c:delete val="0"/>
        <c:axPos val="l"/>
        <c:minorGridlines/>
        <c:numFmt formatCode="General" sourceLinked="1"/>
        <c:majorTickMark val="out"/>
        <c:minorTickMark val="none"/>
        <c:tickLblPos val="nextTo"/>
        <c:crossAx val="98547200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tabSelected="1" zoomScale="6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3774" cy="607141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450272</xdr:colOff>
      <xdr:row>5</xdr:row>
      <xdr:rowOff>178376</xdr:rowOff>
    </xdr:from>
    <xdr:to>
      <xdr:col>52</xdr:col>
      <xdr:colOff>419101</xdr:colOff>
      <xdr:row>20</xdr:row>
      <xdr:rowOff>122464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450272</xdr:colOff>
      <xdr:row>5</xdr:row>
      <xdr:rowOff>178376</xdr:rowOff>
    </xdr:from>
    <xdr:to>
      <xdr:col>52</xdr:col>
      <xdr:colOff>419101</xdr:colOff>
      <xdr:row>24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450272</xdr:colOff>
      <xdr:row>5</xdr:row>
      <xdr:rowOff>178376</xdr:rowOff>
    </xdr:from>
    <xdr:to>
      <xdr:col>52</xdr:col>
      <xdr:colOff>419101</xdr:colOff>
      <xdr:row>23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3774" cy="607141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3774" cy="607141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3774" cy="607141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3774" cy="607141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0.05057</cdr:x>
      <cdr:y>0.52998</cdr:y>
    </cdr:from>
    <cdr:to>
      <cdr:x>0.98483</cdr:x>
      <cdr:y>0.53385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70371" y="322203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0.41455</cdr:y>
    </cdr:from>
    <cdr:to>
      <cdr:x>0.98523</cdr:x>
      <cdr:y>0.41841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74134" y="2520243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3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0.33331</cdr:y>
    </cdr:from>
    <cdr:to>
      <cdr:x>0.98523</cdr:x>
      <cdr:y>0.33718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74133" y="202635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0.0535</cdr:x>
      <cdr:y>0.25014</cdr:y>
    </cdr:from>
    <cdr:to>
      <cdr:x>0.98776</cdr:x>
      <cdr:y>0.254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497651" y="1520708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2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0.05815</cdr:x>
      <cdr:y>0.29594</cdr:y>
    </cdr:from>
    <cdr:to>
      <cdr:x>0.15646</cdr:x>
      <cdr:y>0.32882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40926" y="179916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>
              <a:solidFill>
                <a:schemeClr val="accent6">
                  <a:lumMod val="75000"/>
                </a:schemeClr>
              </a:solidFill>
            </a:rPr>
            <a:t>ПОВЫШЕННЫЙ</a:t>
          </a:r>
        </a:p>
      </cdr:txBody>
    </cdr:sp>
  </cdr:relSizeAnchor>
  <cdr:relSizeAnchor xmlns:cdr="http://schemas.openxmlformats.org/drawingml/2006/chartDrawing">
    <cdr:from>
      <cdr:x>0.05856</cdr:x>
      <cdr:y>0.20952</cdr:y>
    </cdr:from>
    <cdr:to>
      <cdr:x>0.15686</cdr:x>
      <cdr:y>0.2424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4688" y="127376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tx2">
                  <a:lumMod val="60000"/>
                  <a:lumOff val="40000"/>
                </a:schemeClr>
              </a:solidFill>
            </a:rPr>
            <a:t>ВЫСОКИЙ</a:t>
          </a:r>
        </a:p>
      </cdr:txBody>
    </cdr:sp>
  </cdr:relSizeAnchor>
  <cdr:relSizeAnchor xmlns:cdr="http://schemas.openxmlformats.org/drawingml/2006/chartDrawing">
    <cdr:from>
      <cdr:x>0.06109</cdr:x>
      <cdr:y>0.37586</cdr:y>
    </cdr:from>
    <cdr:to>
      <cdr:x>0.15939</cdr:x>
      <cdr:y>0.40874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8207" y="2285059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accent3">
                  <a:lumMod val="75000"/>
                </a:schemeClr>
              </a:solidFill>
            </a:rPr>
            <a:t>БАЗОВЫЙ</a:t>
          </a:r>
        </a:p>
      </cdr:txBody>
    </cdr:sp>
  </cdr:relSizeAnchor>
  <cdr:relSizeAnchor xmlns:cdr="http://schemas.openxmlformats.org/drawingml/2006/chartDrawing">
    <cdr:from>
      <cdr:x>0.05982</cdr:x>
      <cdr:y>0.48611</cdr:y>
    </cdr:from>
    <cdr:to>
      <cdr:x>0.15813</cdr:x>
      <cdr:y>0.51899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56449" y="295533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FF00"/>
              </a:solidFill>
            </a:rPr>
            <a:t>ПОНИЖЕННЫЙ</a:t>
          </a:r>
        </a:p>
      </cdr:txBody>
    </cdr:sp>
  </cdr:relSizeAnchor>
  <cdr:relSizeAnchor xmlns:cdr="http://schemas.openxmlformats.org/drawingml/2006/chartDrawing">
    <cdr:from>
      <cdr:x>0.06109</cdr:x>
      <cdr:y>0.55188</cdr:y>
    </cdr:from>
    <cdr:to>
      <cdr:x>0.15939</cdr:x>
      <cdr:y>0.58476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68207" y="335515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0000"/>
              </a:solidFill>
            </a:rPr>
            <a:t>НИЗКИЙ</a:t>
          </a:r>
        </a:p>
      </cdr:txBody>
    </cdr:sp>
  </cdr:relSizeAnchor>
  <cdr:relSizeAnchor xmlns:cdr="http://schemas.openxmlformats.org/drawingml/2006/chartDrawing">
    <cdr:from>
      <cdr:x>0.05224</cdr:x>
      <cdr:y>0.5248</cdr:y>
    </cdr:from>
    <cdr:to>
      <cdr:x>0.9865</cdr:x>
      <cdr:y>0.52867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485892" y="3190522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77"/>
  <sheetViews>
    <sheetView topLeftCell="B35" zoomScale="85" zoomScaleNormal="85" workbookViewId="0">
      <selection activeCell="AC59" sqref="AC59"/>
    </sheetView>
  </sheetViews>
  <sheetFormatPr defaultRowHeight="14.4" x14ac:dyDescent="0.3"/>
  <cols>
    <col min="1" max="1" width="4.6640625" customWidth="1"/>
    <col min="2" max="2" width="24.88671875" customWidth="1"/>
    <col min="3" max="3" width="8.44140625" style="3" bestFit="1" customWidth="1"/>
    <col min="4" max="4" width="8.44140625" style="3" customWidth="1"/>
    <col min="5" max="5" width="4.5546875" customWidth="1"/>
    <col min="6" max="31" width="4" customWidth="1"/>
    <col min="32" max="32" width="7.5546875" style="28" customWidth="1"/>
    <col min="33" max="33" width="8.6640625" style="3" bestFit="1" customWidth="1"/>
  </cols>
  <sheetData>
    <row r="1" spans="1:34" x14ac:dyDescent="0.3">
      <c r="D1" s="29" t="s">
        <v>39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H1" s="5">
        <f>SUM(E1:AE1)</f>
        <v>0</v>
      </c>
    </row>
    <row r="3" spans="1:34" ht="15" customHeight="1" x14ac:dyDescent="0.3">
      <c r="A3" s="81" t="s">
        <v>0</v>
      </c>
      <c r="B3" s="81" t="s">
        <v>1</v>
      </c>
      <c r="C3" s="81" t="s">
        <v>3</v>
      </c>
      <c r="D3" s="81" t="s">
        <v>40</v>
      </c>
      <c r="E3" s="84" t="s">
        <v>6</v>
      </c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6"/>
      <c r="AF3" s="90" t="s">
        <v>4</v>
      </c>
      <c r="AG3" s="90" t="s">
        <v>5</v>
      </c>
      <c r="AH3" s="81" t="s">
        <v>7</v>
      </c>
    </row>
    <row r="4" spans="1:34" x14ac:dyDescent="0.3">
      <c r="A4" s="82"/>
      <c r="B4" s="82"/>
      <c r="C4" s="82"/>
      <c r="D4" s="82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91"/>
      <c r="AG4" s="91"/>
      <c r="AH4" s="82"/>
    </row>
    <row r="5" spans="1:34" ht="15" thickBot="1" x14ac:dyDescent="0.35">
      <c r="A5" s="83"/>
      <c r="B5" s="83"/>
      <c r="C5" s="83"/>
      <c r="D5" s="83"/>
      <c r="E5" s="75" t="s">
        <v>146</v>
      </c>
      <c r="F5" s="75" t="s">
        <v>147</v>
      </c>
      <c r="G5" s="75" t="s">
        <v>148</v>
      </c>
      <c r="H5" s="75" t="s">
        <v>149</v>
      </c>
      <c r="I5" s="75" t="s">
        <v>150</v>
      </c>
      <c r="J5" s="75" t="s">
        <v>151</v>
      </c>
      <c r="K5" s="75">
        <v>3.1</v>
      </c>
      <c r="L5" s="75">
        <v>3.2</v>
      </c>
      <c r="M5" s="75">
        <v>4.0999999999999996</v>
      </c>
      <c r="N5" s="75">
        <v>4.2</v>
      </c>
      <c r="O5" s="75">
        <v>5</v>
      </c>
      <c r="P5" s="75">
        <v>6</v>
      </c>
      <c r="Q5" s="75">
        <v>7</v>
      </c>
      <c r="R5" s="75">
        <v>8</v>
      </c>
      <c r="S5" s="75">
        <v>9</v>
      </c>
      <c r="T5" s="75">
        <v>10</v>
      </c>
      <c r="U5" s="75">
        <v>11.1</v>
      </c>
      <c r="V5" s="75">
        <v>11.2</v>
      </c>
      <c r="W5" s="75">
        <v>12</v>
      </c>
      <c r="X5" s="75">
        <v>13</v>
      </c>
      <c r="Y5" s="75">
        <v>14.1</v>
      </c>
      <c r="Z5" s="75">
        <v>14.2</v>
      </c>
      <c r="AA5" s="75">
        <v>15.1</v>
      </c>
      <c r="AB5" s="75">
        <v>15.2</v>
      </c>
      <c r="AC5" s="75">
        <v>16.100000000000001</v>
      </c>
      <c r="AD5" s="75">
        <v>16.2</v>
      </c>
      <c r="AE5" s="76">
        <v>17</v>
      </c>
      <c r="AF5" s="92"/>
      <c r="AG5" s="92"/>
      <c r="AH5" s="83"/>
    </row>
    <row r="6" spans="1:34" x14ac:dyDescent="0.3">
      <c r="A6" s="1">
        <v>1</v>
      </c>
      <c r="B6" s="1" t="s">
        <v>94</v>
      </c>
      <c r="C6" s="2">
        <v>2</v>
      </c>
      <c r="D6" s="73" t="s">
        <v>60</v>
      </c>
      <c r="E6" s="73">
        <v>2</v>
      </c>
      <c r="F6" s="73">
        <v>0</v>
      </c>
      <c r="G6" s="73">
        <v>2</v>
      </c>
      <c r="H6" s="73">
        <v>3</v>
      </c>
      <c r="I6" s="73">
        <v>2</v>
      </c>
      <c r="J6" s="73">
        <v>2</v>
      </c>
      <c r="K6" s="73">
        <v>1</v>
      </c>
      <c r="L6" s="73">
        <v>3</v>
      </c>
      <c r="M6" s="73">
        <v>0</v>
      </c>
      <c r="N6" s="73">
        <v>2</v>
      </c>
      <c r="O6" s="73">
        <v>2</v>
      </c>
      <c r="P6" s="73">
        <v>1</v>
      </c>
      <c r="Q6" s="73">
        <v>2</v>
      </c>
      <c r="R6" s="73">
        <v>2</v>
      </c>
      <c r="S6" s="73">
        <v>1</v>
      </c>
      <c r="T6" s="73">
        <v>0</v>
      </c>
      <c r="U6" s="73">
        <v>2</v>
      </c>
      <c r="V6" s="73">
        <v>3</v>
      </c>
      <c r="W6" s="73">
        <v>0</v>
      </c>
      <c r="X6" s="73">
        <v>1</v>
      </c>
      <c r="Y6" s="73" t="s">
        <v>61</v>
      </c>
      <c r="Z6" s="73" t="s">
        <v>61</v>
      </c>
      <c r="AA6" s="73" t="s">
        <v>61</v>
      </c>
      <c r="AB6" s="73">
        <v>0</v>
      </c>
      <c r="AC6" s="73" t="s">
        <v>61</v>
      </c>
      <c r="AD6" s="73">
        <v>0</v>
      </c>
      <c r="AE6" s="73">
        <v>1</v>
      </c>
      <c r="AF6" s="73">
        <v>32</v>
      </c>
      <c r="AG6" s="73">
        <v>4</v>
      </c>
      <c r="AH6" s="6">
        <v>62.7</v>
      </c>
    </row>
    <row r="7" spans="1:34" x14ac:dyDescent="0.3">
      <c r="A7" s="1">
        <v>2</v>
      </c>
      <c r="B7" s="1" t="s">
        <v>95</v>
      </c>
      <c r="C7" s="2">
        <v>2</v>
      </c>
      <c r="D7" s="73" t="s">
        <v>60</v>
      </c>
      <c r="E7" s="73">
        <v>3</v>
      </c>
      <c r="F7" s="73">
        <v>0</v>
      </c>
      <c r="G7" s="73">
        <v>2</v>
      </c>
      <c r="H7" s="73">
        <v>3</v>
      </c>
      <c r="I7" s="73">
        <v>1</v>
      </c>
      <c r="J7" s="73">
        <v>2</v>
      </c>
      <c r="K7" s="73">
        <v>1</v>
      </c>
      <c r="L7" s="73">
        <v>2</v>
      </c>
      <c r="M7" s="73">
        <v>0</v>
      </c>
      <c r="N7" s="73">
        <v>1</v>
      </c>
      <c r="O7" s="73">
        <v>1</v>
      </c>
      <c r="P7" s="73">
        <v>0</v>
      </c>
      <c r="Q7" s="73">
        <v>2</v>
      </c>
      <c r="R7" s="73">
        <v>2</v>
      </c>
      <c r="S7" s="73">
        <v>1</v>
      </c>
      <c r="T7" s="73">
        <v>0</v>
      </c>
      <c r="U7" s="73">
        <v>2</v>
      </c>
      <c r="V7" s="73">
        <v>3</v>
      </c>
      <c r="W7" s="73">
        <v>0</v>
      </c>
      <c r="X7" s="73" t="s">
        <v>61</v>
      </c>
      <c r="Y7" s="73" t="s">
        <v>61</v>
      </c>
      <c r="Z7" s="73" t="s">
        <v>61</v>
      </c>
      <c r="AA7" s="73">
        <v>0</v>
      </c>
      <c r="AB7" s="73">
        <v>0</v>
      </c>
      <c r="AC7" s="73">
        <v>0</v>
      </c>
      <c r="AD7" s="73">
        <v>0</v>
      </c>
      <c r="AE7" s="73">
        <v>0</v>
      </c>
      <c r="AF7" s="73">
        <v>26</v>
      </c>
      <c r="AG7" s="73">
        <v>3</v>
      </c>
      <c r="AH7" s="6">
        <v>50.9</v>
      </c>
    </row>
    <row r="8" spans="1:34" x14ac:dyDescent="0.3">
      <c r="A8" s="1">
        <v>3</v>
      </c>
      <c r="B8" s="1" t="s">
        <v>96</v>
      </c>
      <c r="C8" s="2">
        <v>1</v>
      </c>
      <c r="D8" s="73" t="s">
        <v>60</v>
      </c>
      <c r="E8" s="73">
        <v>0</v>
      </c>
      <c r="F8" s="73">
        <v>0</v>
      </c>
      <c r="G8" s="73">
        <v>2</v>
      </c>
      <c r="H8" s="73">
        <v>2</v>
      </c>
      <c r="I8" s="73">
        <v>2</v>
      </c>
      <c r="J8" s="73">
        <v>1</v>
      </c>
      <c r="K8" s="73">
        <v>1</v>
      </c>
      <c r="L8" s="73">
        <v>3</v>
      </c>
      <c r="M8" s="73">
        <v>1</v>
      </c>
      <c r="N8" s="73">
        <v>3</v>
      </c>
      <c r="O8" s="73">
        <v>2</v>
      </c>
      <c r="P8" s="73">
        <v>1</v>
      </c>
      <c r="Q8" s="73" t="s">
        <v>61</v>
      </c>
      <c r="R8" s="73" t="s">
        <v>61</v>
      </c>
      <c r="S8" s="73">
        <v>1</v>
      </c>
      <c r="T8" s="73">
        <v>1</v>
      </c>
      <c r="U8" s="73">
        <v>2</v>
      </c>
      <c r="V8" s="73">
        <v>3</v>
      </c>
      <c r="W8" s="73">
        <v>1</v>
      </c>
      <c r="X8" s="73">
        <v>0</v>
      </c>
      <c r="Y8" s="73" t="s">
        <v>61</v>
      </c>
      <c r="Z8" s="73" t="s">
        <v>61</v>
      </c>
      <c r="AA8" s="73">
        <v>0</v>
      </c>
      <c r="AB8" s="73" t="s">
        <v>61</v>
      </c>
      <c r="AC8" s="73" t="s">
        <v>61</v>
      </c>
      <c r="AD8" s="73" t="s">
        <v>61</v>
      </c>
      <c r="AE8" s="73">
        <v>0</v>
      </c>
      <c r="AF8" s="73">
        <v>26</v>
      </c>
      <c r="AG8" s="73">
        <v>3</v>
      </c>
      <c r="AH8" s="6">
        <v>50.9</v>
      </c>
    </row>
    <row r="9" spans="1:34" x14ac:dyDescent="0.3">
      <c r="A9" s="1">
        <v>4</v>
      </c>
      <c r="B9" s="1" t="s">
        <v>97</v>
      </c>
      <c r="C9" s="2">
        <v>2</v>
      </c>
      <c r="D9" s="73" t="s">
        <v>60</v>
      </c>
      <c r="E9" s="73">
        <v>3</v>
      </c>
      <c r="F9" s="73">
        <v>0</v>
      </c>
      <c r="G9" s="73">
        <v>2</v>
      </c>
      <c r="H9" s="73">
        <v>3</v>
      </c>
      <c r="I9" s="73">
        <v>0</v>
      </c>
      <c r="J9" s="73">
        <v>1</v>
      </c>
      <c r="K9" s="73">
        <v>1</v>
      </c>
      <c r="L9" s="73">
        <v>3</v>
      </c>
      <c r="M9" s="73">
        <v>1</v>
      </c>
      <c r="N9" s="73">
        <v>2</v>
      </c>
      <c r="O9" s="73">
        <v>1</v>
      </c>
      <c r="P9" s="73">
        <v>2</v>
      </c>
      <c r="Q9" s="73">
        <v>1</v>
      </c>
      <c r="R9" s="73">
        <v>2</v>
      </c>
      <c r="S9" s="73">
        <v>1</v>
      </c>
      <c r="T9" s="73">
        <v>0</v>
      </c>
      <c r="U9" s="73">
        <v>2</v>
      </c>
      <c r="V9" s="73">
        <v>2</v>
      </c>
      <c r="W9" s="73">
        <v>0</v>
      </c>
      <c r="X9" s="73" t="s">
        <v>61</v>
      </c>
      <c r="Y9" s="73" t="s">
        <v>61</v>
      </c>
      <c r="Z9" s="73" t="s">
        <v>61</v>
      </c>
      <c r="AA9" s="73">
        <v>0</v>
      </c>
      <c r="AB9" s="73" t="s">
        <v>61</v>
      </c>
      <c r="AC9" s="73" t="s">
        <v>61</v>
      </c>
      <c r="AD9" s="73" t="s">
        <v>61</v>
      </c>
      <c r="AE9" s="73">
        <v>0</v>
      </c>
      <c r="AF9" s="73">
        <v>27</v>
      </c>
      <c r="AG9" s="73">
        <v>3</v>
      </c>
      <c r="AH9" s="6">
        <v>52.9</v>
      </c>
    </row>
    <row r="10" spans="1:34" x14ac:dyDescent="0.3">
      <c r="A10" s="1">
        <v>5</v>
      </c>
      <c r="B10" s="1" t="s">
        <v>98</v>
      </c>
      <c r="C10" s="2">
        <v>1</v>
      </c>
      <c r="D10" s="73" t="s">
        <v>60</v>
      </c>
      <c r="E10" s="73">
        <v>0</v>
      </c>
      <c r="F10" s="73">
        <v>0</v>
      </c>
      <c r="G10" s="73">
        <v>1</v>
      </c>
      <c r="H10" s="73">
        <v>2</v>
      </c>
      <c r="I10" s="73">
        <v>0</v>
      </c>
      <c r="J10" s="73">
        <v>0</v>
      </c>
      <c r="K10" s="73">
        <v>0</v>
      </c>
      <c r="L10" s="73">
        <v>1</v>
      </c>
      <c r="M10" s="73">
        <v>0</v>
      </c>
      <c r="N10" s="73">
        <v>0</v>
      </c>
      <c r="O10" s="73">
        <v>1</v>
      </c>
      <c r="P10" s="73">
        <v>2</v>
      </c>
      <c r="Q10" s="73" t="s">
        <v>61</v>
      </c>
      <c r="R10" s="73" t="s">
        <v>61</v>
      </c>
      <c r="S10" s="73" t="s">
        <v>61</v>
      </c>
      <c r="T10" s="73">
        <v>0</v>
      </c>
      <c r="U10" s="73">
        <v>2</v>
      </c>
      <c r="V10" s="73">
        <v>2</v>
      </c>
      <c r="W10" s="73" t="s">
        <v>61</v>
      </c>
      <c r="X10" s="73" t="s">
        <v>61</v>
      </c>
      <c r="Y10" s="73" t="s">
        <v>61</v>
      </c>
      <c r="Z10" s="73" t="s">
        <v>61</v>
      </c>
      <c r="AA10" s="73" t="s">
        <v>61</v>
      </c>
      <c r="AB10" s="73" t="s">
        <v>61</v>
      </c>
      <c r="AC10" s="73" t="s">
        <v>61</v>
      </c>
      <c r="AD10" s="73" t="s">
        <v>61</v>
      </c>
      <c r="AE10" s="73" t="s">
        <v>61</v>
      </c>
      <c r="AF10" s="73">
        <v>11</v>
      </c>
      <c r="AG10" s="73">
        <v>2</v>
      </c>
      <c r="AH10" s="6">
        <v>21.5</v>
      </c>
    </row>
    <row r="11" spans="1:34" x14ac:dyDescent="0.3">
      <c r="A11" s="1">
        <v>6</v>
      </c>
      <c r="B11" s="1" t="s">
        <v>99</v>
      </c>
      <c r="C11" s="2">
        <v>1</v>
      </c>
      <c r="D11" s="73" t="s">
        <v>60</v>
      </c>
      <c r="E11" s="73">
        <v>1</v>
      </c>
      <c r="F11" s="73">
        <v>0</v>
      </c>
      <c r="G11" s="73">
        <v>2</v>
      </c>
      <c r="H11" s="73">
        <v>3</v>
      </c>
      <c r="I11" s="73">
        <v>3</v>
      </c>
      <c r="J11" s="73">
        <v>1</v>
      </c>
      <c r="K11" s="73">
        <v>1</v>
      </c>
      <c r="L11" s="73">
        <v>3</v>
      </c>
      <c r="M11" s="73">
        <v>1</v>
      </c>
      <c r="N11" s="73">
        <v>3</v>
      </c>
      <c r="O11" s="73">
        <v>2</v>
      </c>
      <c r="P11" s="73">
        <v>0</v>
      </c>
      <c r="Q11" s="73" t="s">
        <v>61</v>
      </c>
      <c r="R11" s="73" t="s">
        <v>61</v>
      </c>
      <c r="S11" s="73" t="s">
        <v>61</v>
      </c>
      <c r="T11" s="73" t="s">
        <v>61</v>
      </c>
      <c r="U11" s="73">
        <v>2</v>
      </c>
      <c r="V11" s="73">
        <v>3</v>
      </c>
      <c r="W11" s="73">
        <v>1</v>
      </c>
      <c r="X11" s="73" t="s">
        <v>61</v>
      </c>
      <c r="Y11" s="73" t="s">
        <v>61</v>
      </c>
      <c r="Z11" s="73" t="s">
        <v>61</v>
      </c>
      <c r="AA11" s="73" t="s">
        <v>61</v>
      </c>
      <c r="AB11" s="73" t="s">
        <v>61</v>
      </c>
      <c r="AC11" s="73" t="s">
        <v>61</v>
      </c>
      <c r="AD11" s="73" t="s">
        <v>61</v>
      </c>
      <c r="AE11" s="73" t="s">
        <v>61</v>
      </c>
      <c r="AF11" s="73">
        <v>26</v>
      </c>
      <c r="AG11" s="73">
        <v>3</v>
      </c>
      <c r="AH11" s="6">
        <v>50.9</v>
      </c>
    </row>
    <row r="12" spans="1:34" x14ac:dyDescent="0.3">
      <c r="A12" s="1">
        <v>7</v>
      </c>
      <c r="B12" s="1" t="s">
        <v>100</v>
      </c>
      <c r="C12" s="2">
        <v>2</v>
      </c>
      <c r="D12" s="73" t="s">
        <v>60</v>
      </c>
      <c r="E12" s="73">
        <v>2</v>
      </c>
      <c r="F12" s="73">
        <v>0</v>
      </c>
      <c r="G12" s="73">
        <v>2</v>
      </c>
      <c r="H12" s="73">
        <v>3</v>
      </c>
      <c r="I12" s="73">
        <v>1</v>
      </c>
      <c r="J12" s="73">
        <v>2</v>
      </c>
      <c r="K12" s="73">
        <v>1</v>
      </c>
      <c r="L12" s="73">
        <v>3</v>
      </c>
      <c r="M12" s="73">
        <v>0</v>
      </c>
      <c r="N12" s="73">
        <v>1</v>
      </c>
      <c r="O12" s="73">
        <v>1</v>
      </c>
      <c r="P12" s="73">
        <v>0</v>
      </c>
      <c r="Q12" s="73">
        <v>2</v>
      </c>
      <c r="R12" s="73">
        <v>2</v>
      </c>
      <c r="S12" s="73">
        <v>1</v>
      </c>
      <c r="T12" s="73">
        <v>0</v>
      </c>
      <c r="U12" s="73">
        <v>2</v>
      </c>
      <c r="V12" s="73">
        <v>3</v>
      </c>
      <c r="W12" s="73">
        <v>0</v>
      </c>
      <c r="X12" s="73" t="s">
        <v>61</v>
      </c>
      <c r="Y12" s="73" t="s">
        <v>61</v>
      </c>
      <c r="Z12" s="73" t="s">
        <v>61</v>
      </c>
      <c r="AA12" s="73">
        <v>0</v>
      </c>
      <c r="AB12" s="73" t="s">
        <v>61</v>
      </c>
      <c r="AC12" s="73">
        <v>0</v>
      </c>
      <c r="AD12" s="73">
        <v>0</v>
      </c>
      <c r="AE12" s="73">
        <v>0</v>
      </c>
      <c r="AF12" s="73">
        <v>26</v>
      </c>
      <c r="AG12" s="73">
        <v>3</v>
      </c>
      <c r="AH12" s="6">
        <v>50.9</v>
      </c>
    </row>
    <row r="13" spans="1:34" x14ac:dyDescent="0.3">
      <c r="A13" s="1">
        <v>8</v>
      </c>
      <c r="B13" s="1" t="s">
        <v>101</v>
      </c>
      <c r="C13" s="2">
        <v>1</v>
      </c>
      <c r="D13" s="73" t="s">
        <v>60</v>
      </c>
      <c r="E13" s="73">
        <v>1</v>
      </c>
      <c r="F13" s="73">
        <v>0</v>
      </c>
      <c r="G13" s="73">
        <v>2</v>
      </c>
      <c r="H13" s="73">
        <v>3</v>
      </c>
      <c r="I13" s="73">
        <v>3</v>
      </c>
      <c r="J13" s="73">
        <v>2</v>
      </c>
      <c r="K13" s="73">
        <v>1</v>
      </c>
      <c r="L13" s="73">
        <v>1</v>
      </c>
      <c r="M13" s="73">
        <v>1</v>
      </c>
      <c r="N13" s="73">
        <v>2</v>
      </c>
      <c r="O13" s="73">
        <v>2</v>
      </c>
      <c r="P13" s="73">
        <v>2</v>
      </c>
      <c r="Q13" s="73">
        <v>1</v>
      </c>
      <c r="R13" s="73" t="s">
        <v>61</v>
      </c>
      <c r="S13" s="73" t="s">
        <v>61</v>
      </c>
      <c r="T13" s="73" t="s">
        <v>61</v>
      </c>
      <c r="U13" s="73">
        <v>2</v>
      </c>
      <c r="V13" s="73">
        <v>3</v>
      </c>
      <c r="W13" s="73" t="s">
        <v>61</v>
      </c>
      <c r="X13" s="73" t="s">
        <v>61</v>
      </c>
      <c r="Y13" s="73" t="s">
        <v>61</v>
      </c>
      <c r="Z13" s="73" t="s">
        <v>61</v>
      </c>
      <c r="AA13" s="73" t="s">
        <v>61</v>
      </c>
      <c r="AB13" s="73" t="s">
        <v>61</v>
      </c>
      <c r="AC13" s="73" t="s">
        <v>61</v>
      </c>
      <c r="AD13" s="73" t="s">
        <v>61</v>
      </c>
      <c r="AE13" s="73" t="s">
        <v>61</v>
      </c>
      <c r="AF13" s="73">
        <v>26</v>
      </c>
      <c r="AG13" s="73">
        <v>3</v>
      </c>
      <c r="AH13" s="6">
        <v>50.9</v>
      </c>
    </row>
    <row r="14" spans="1:34" x14ac:dyDescent="0.3">
      <c r="A14" s="1">
        <v>9</v>
      </c>
      <c r="B14" s="1" t="s">
        <v>102</v>
      </c>
      <c r="C14" s="2">
        <v>2</v>
      </c>
      <c r="D14" s="73" t="s">
        <v>60</v>
      </c>
      <c r="E14" s="73">
        <v>3</v>
      </c>
      <c r="F14" s="73">
        <v>0</v>
      </c>
      <c r="G14" s="73">
        <v>2</v>
      </c>
      <c r="H14" s="73">
        <v>3</v>
      </c>
      <c r="I14" s="73">
        <v>1</v>
      </c>
      <c r="J14" s="73">
        <v>1</v>
      </c>
      <c r="K14" s="73">
        <v>1</v>
      </c>
      <c r="L14" s="73">
        <v>3</v>
      </c>
      <c r="M14" s="73">
        <v>0</v>
      </c>
      <c r="N14" s="73">
        <v>1</v>
      </c>
      <c r="O14" s="73">
        <v>1</v>
      </c>
      <c r="P14" s="73">
        <v>2</v>
      </c>
      <c r="Q14" s="73">
        <v>2</v>
      </c>
      <c r="R14" s="73">
        <v>2</v>
      </c>
      <c r="S14" s="73">
        <v>1</v>
      </c>
      <c r="T14" s="73">
        <v>0</v>
      </c>
      <c r="U14" s="73">
        <v>2</v>
      </c>
      <c r="V14" s="73">
        <v>2</v>
      </c>
      <c r="W14" s="73">
        <v>0</v>
      </c>
      <c r="X14" s="73" t="s">
        <v>61</v>
      </c>
      <c r="Y14" s="73" t="s">
        <v>61</v>
      </c>
      <c r="Z14" s="73" t="s">
        <v>61</v>
      </c>
      <c r="AA14" s="73">
        <v>0</v>
      </c>
      <c r="AB14" s="73" t="s">
        <v>61</v>
      </c>
      <c r="AC14" s="73">
        <v>0</v>
      </c>
      <c r="AD14" s="73">
        <v>0</v>
      </c>
      <c r="AE14" s="73">
        <v>0</v>
      </c>
      <c r="AF14" s="73">
        <v>27</v>
      </c>
      <c r="AG14" s="73">
        <v>3</v>
      </c>
      <c r="AH14" s="6">
        <v>52.9</v>
      </c>
    </row>
    <row r="15" spans="1:34" x14ac:dyDescent="0.3">
      <c r="A15" s="1">
        <v>10</v>
      </c>
      <c r="B15" s="1" t="s">
        <v>103</v>
      </c>
      <c r="C15" s="2">
        <v>1</v>
      </c>
      <c r="D15" s="73" t="s">
        <v>60</v>
      </c>
      <c r="E15" s="73">
        <v>0</v>
      </c>
      <c r="F15" s="73">
        <v>0</v>
      </c>
      <c r="G15" s="73">
        <v>2</v>
      </c>
      <c r="H15" s="73">
        <v>2</v>
      </c>
      <c r="I15" s="73">
        <v>2</v>
      </c>
      <c r="J15" s="73" t="s">
        <v>61</v>
      </c>
      <c r="K15" s="73">
        <v>1</v>
      </c>
      <c r="L15" s="73">
        <v>2</v>
      </c>
      <c r="M15" s="73">
        <v>1</v>
      </c>
      <c r="N15" s="73">
        <v>3</v>
      </c>
      <c r="O15" s="73">
        <v>2</v>
      </c>
      <c r="P15" s="73">
        <v>0</v>
      </c>
      <c r="Q15" s="73" t="s">
        <v>61</v>
      </c>
      <c r="R15" s="73" t="s">
        <v>61</v>
      </c>
      <c r="S15" s="73">
        <v>1</v>
      </c>
      <c r="T15" s="73">
        <v>1</v>
      </c>
      <c r="U15" s="73">
        <v>2</v>
      </c>
      <c r="V15" s="73">
        <v>3</v>
      </c>
      <c r="W15" s="73">
        <v>0</v>
      </c>
      <c r="X15" s="73">
        <v>0</v>
      </c>
      <c r="Y15" s="73" t="s">
        <v>61</v>
      </c>
      <c r="Z15" s="73" t="s">
        <v>61</v>
      </c>
      <c r="AA15" s="73">
        <v>0</v>
      </c>
      <c r="AB15" s="73" t="s">
        <v>61</v>
      </c>
      <c r="AC15" s="73" t="s">
        <v>61</v>
      </c>
      <c r="AD15" s="73" t="s">
        <v>61</v>
      </c>
      <c r="AE15" s="73">
        <v>0</v>
      </c>
      <c r="AF15" s="73">
        <v>22</v>
      </c>
      <c r="AG15" s="73">
        <v>2</v>
      </c>
      <c r="AH15" s="6">
        <v>43.13</v>
      </c>
    </row>
    <row r="16" spans="1:34" x14ac:dyDescent="0.3">
      <c r="A16" s="1">
        <v>11</v>
      </c>
      <c r="B16" s="1" t="s">
        <v>104</v>
      </c>
      <c r="C16" s="2">
        <v>2</v>
      </c>
      <c r="D16" s="73" t="s">
        <v>60</v>
      </c>
      <c r="E16" s="73">
        <v>0</v>
      </c>
      <c r="F16" s="73">
        <v>0</v>
      </c>
      <c r="G16" s="73">
        <v>2</v>
      </c>
      <c r="H16" s="73">
        <v>3</v>
      </c>
      <c r="I16" s="73">
        <v>2</v>
      </c>
      <c r="J16" s="73">
        <v>2</v>
      </c>
      <c r="K16" s="73">
        <v>1</v>
      </c>
      <c r="L16" s="73">
        <v>3</v>
      </c>
      <c r="M16" s="73">
        <v>1</v>
      </c>
      <c r="N16" s="73">
        <v>1</v>
      </c>
      <c r="O16" s="73">
        <v>1</v>
      </c>
      <c r="P16" s="73">
        <v>0</v>
      </c>
      <c r="Q16" s="73">
        <v>2</v>
      </c>
      <c r="R16" s="73">
        <v>2</v>
      </c>
      <c r="S16" s="73">
        <v>1</v>
      </c>
      <c r="T16" s="73">
        <v>0</v>
      </c>
      <c r="U16" s="73">
        <v>2</v>
      </c>
      <c r="V16" s="73">
        <v>3</v>
      </c>
      <c r="W16" s="73">
        <v>1</v>
      </c>
      <c r="X16" s="73" t="s">
        <v>61</v>
      </c>
      <c r="Y16" s="73" t="s">
        <v>61</v>
      </c>
      <c r="Z16" s="73" t="s">
        <v>61</v>
      </c>
      <c r="AA16" s="73" t="s">
        <v>61</v>
      </c>
      <c r="AB16" s="73" t="s">
        <v>61</v>
      </c>
      <c r="AC16" s="73" t="s">
        <v>61</v>
      </c>
      <c r="AD16" s="73" t="s">
        <v>61</v>
      </c>
      <c r="AE16" s="73" t="s">
        <v>61</v>
      </c>
      <c r="AF16" s="73">
        <v>27</v>
      </c>
      <c r="AG16" s="73">
        <v>3</v>
      </c>
      <c r="AH16" s="6">
        <v>52.9</v>
      </c>
    </row>
    <row r="17" spans="1:34" x14ac:dyDescent="0.3">
      <c r="A17" s="1">
        <v>12</v>
      </c>
      <c r="B17" s="1" t="s">
        <v>105</v>
      </c>
      <c r="C17" s="2">
        <v>1</v>
      </c>
      <c r="D17" s="73" t="s">
        <v>60</v>
      </c>
      <c r="E17" s="73">
        <v>0</v>
      </c>
      <c r="F17" s="73">
        <v>0</v>
      </c>
      <c r="G17" s="73">
        <v>2</v>
      </c>
      <c r="H17" s="73">
        <v>3</v>
      </c>
      <c r="I17" s="73">
        <v>1</v>
      </c>
      <c r="J17" s="73" t="s">
        <v>61</v>
      </c>
      <c r="K17" s="73">
        <v>1</v>
      </c>
      <c r="L17" s="73">
        <v>2</v>
      </c>
      <c r="M17" s="73">
        <v>1</v>
      </c>
      <c r="N17" s="73">
        <v>3</v>
      </c>
      <c r="O17" s="73">
        <v>2</v>
      </c>
      <c r="P17" s="73">
        <v>2</v>
      </c>
      <c r="Q17" s="73" t="s">
        <v>61</v>
      </c>
      <c r="R17" s="73" t="s">
        <v>61</v>
      </c>
      <c r="S17" s="73">
        <v>1</v>
      </c>
      <c r="T17" s="73">
        <v>1</v>
      </c>
      <c r="U17" s="73">
        <v>2</v>
      </c>
      <c r="V17" s="73">
        <v>3</v>
      </c>
      <c r="W17" s="73">
        <v>1</v>
      </c>
      <c r="X17" s="73">
        <v>1</v>
      </c>
      <c r="Y17" s="73">
        <v>0</v>
      </c>
      <c r="Z17" s="73">
        <v>0</v>
      </c>
      <c r="AA17" s="73" t="s">
        <v>61</v>
      </c>
      <c r="AB17" s="73" t="s">
        <v>61</v>
      </c>
      <c r="AC17" s="73" t="s">
        <v>61</v>
      </c>
      <c r="AD17" s="73" t="s">
        <v>61</v>
      </c>
      <c r="AE17" s="73">
        <v>0</v>
      </c>
      <c r="AF17" s="73">
        <v>26</v>
      </c>
      <c r="AG17" s="73">
        <v>3</v>
      </c>
      <c r="AH17" s="6">
        <v>50.9</v>
      </c>
    </row>
    <row r="18" spans="1:34" x14ac:dyDescent="0.3">
      <c r="A18" s="1">
        <v>13</v>
      </c>
      <c r="B18" s="1" t="s">
        <v>106</v>
      </c>
      <c r="C18" s="2">
        <v>1</v>
      </c>
      <c r="D18" s="73" t="s">
        <v>60</v>
      </c>
      <c r="E18" s="73">
        <v>0</v>
      </c>
      <c r="F18" s="73">
        <v>0</v>
      </c>
      <c r="G18" s="73">
        <v>2</v>
      </c>
      <c r="H18" s="73">
        <v>3</v>
      </c>
      <c r="I18" s="73">
        <v>2</v>
      </c>
      <c r="J18" s="73" t="s">
        <v>61</v>
      </c>
      <c r="K18" s="73">
        <v>1</v>
      </c>
      <c r="L18" s="73">
        <v>1</v>
      </c>
      <c r="M18" s="73">
        <v>1</v>
      </c>
      <c r="N18" s="73">
        <v>1</v>
      </c>
      <c r="O18" s="73">
        <v>2</v>
      </c>
      <c r="P18" s="73">
        <v>2</v>
      </c>
      <c r="Q18" s="73" t="s">
        <v>61</v>
      </c>
      <c r="R18" s="73" t="s">
        <v>61</v>
      </c>
      <c r="S18" s="73">
        <v>1</v>
      </c>
      <c r="T18" s="73">
        <v>1</v>
      </c>
      <c r="U18" s="73">
        <v>2</v>
      </c>
      <c r="V18" s="73">
        <v>3</v>
      </c>
      <c r="W18" s="73">
        <v>1</v>
      </c>
      <c r="X18" s="73">
        <v>1</v>
      </c>
      <c r="Y18" s="73">
        <v>0</v>
      </c>
      <c r="Z18" s="73">
        <v>1</v>
      </c>
      <c r="AA18" s="73">
        <v>1</v>
      </c>
      <c r="AB18" s="73" t="s">
        <v>61</v>
      </c>
      <c r="AC18" s="73" t="s">
        <v>61</v>
      </c>
      <c r="AD18" s="73" t="s">
        <v>61</v>
      </c>
      <c r="AE18" s="73">
        <v>0</v>
      </c>
      <c r="AF18" s="73">
        <v>26</v>
      </c>
      <c r="AG18" s="73">
        <v>3</v>
      </c>
      <c r="AH18" s="6">
        <v>50.9</v>
      </c>
    </row>
    <row r="19" spans="1:34" x14ac:dyDescent="0.3">
      <c r="A19" s="1">
        <v>14</v>
      </c>
      <c r="B19" s="1" t="s">
        <v>107</v>
      </c>
      <c r="C19" s="2">
        <v>2</v>
      </c>
      <c r="D19" s="73" t="s">
        <v>60</v>
      </c>
      <c r="E19" s="73">
        <v>2</v>
      </c>
      <c r="F19" s="73">
        <v>0</v>
      </c>
      <c r="G19" s="73">
        <v>2</v>
      </c>
      <c r="H19" s="73">
        <v>3</v>
      </c>
      <c r="I19" s="73">
        <v>1</v>
      </c>
      <c r="J19" s="73">
        <v>2</v>
      </c>
      <c r="K19" s="73">
        <v>1</v>
      </c>
      <c r="L19" s="73" t="s">
        <v>61</v>
      </c>
      <c r="M19" s="73">
        <v>1</v>
      </c>
      <c r="N19" s="73" t="s">
        <v>61</v>
      </c>
      <c r="O19" s="73">
        <v>1</v>
      </c>
      <c r="P19" s="73">
        <v>2</v>
      </c>
      <c r="Q19" s="73">
        <v>2</v>
      </c>
      <c r="R19" s="73">
        <v>2</v>
      </c>
      <c r="S19" s="73">
        <v>1</v>
      </c>
      <c r="T19" s="73">
        <v>0</v>
      </c>
      <c r="U19" s="73">
        <v>2</v>
      </c>
      <c r="V19" s="73">
        <v>3</v>
      </c>
      <c r="W19" s="73">
        <v>1</v>
      </c>
      <c r="X19" s="73" t="s">
        <v>61</v>
      </c>
      <c r="Y19" s="73" t="s">
        <v>61</v>
      </c>
      <c r="Z19" s="73" t="s">
        <v>61</v>
      </c>
      <c r="AA19" s="73">
        <v>0</v>
      </c>
      <c r="AB19" s="73" t="s">
        <v>61</v>
      </c>
      <c r="AC19" s="73">
        <v>0</v>
      </c>
      <c r="AD19" s="73">
        <v>0</v>
      </c>
      <c r="AE19" s="73">
        <v>0</v>
      </c>
      <c r="AF19" s="73">
        <v>26</v>
      </c>
      <c r="AG19" s="73">
        <v>3</v>
      </c>
      <c r="AH19" s="6">
        <v>50.9</v>
      </c>
    </row>
    <row r="20" spans="1:34" x14ac:dyDescent="0.3">
      <c r="A20" s="1">
        <v>15</v>
      </c>
      <c r="B20" s="1" t="s">
        <v>108</v>
      </c>
      <c r="C20" s="2">
        <v>1</v>
      </c>
      <c r="D20" s="73" t="s">
        <v>60</v>
      </c>
      <c r="E20" s="73">
        <v>1</v>
      </c>
      <c r="F20" s="73">
        <v>0</v>
      </c>
      <c r="G20" s="73">
        <v>2</v>
      </c>
      <c r="H20" s="73">
        <v>3</v>
      </c>
      <c r="I20" s="73">
        <v>2</v>
      </c>
      <c r="J20" s="73">
        <v>2</v>
      </c>
      <c r="K20" s="73">
        <v>1</v>
      </c>
      <c r="L20" s="73">
        <v>3</v>
      </c>
      <c r="M20" s="73">
        <v>1</v>
      </c>
      <c r="N20" s="73">
        <v>3</v>
      </c>
      <c r="O20" s="73">
        <v>2</v>
      </c>
      <c r="P20" s="73">
        <v>2</v>
      </c>
      <c r="Q20" s="73" t="s">
        <v>61</v>
      </c>
      <c r="R20" s="73" t="s">
        <v>61</v>
      </c>
      <c r="S20" s="73">
        <v>1</v>
      </c>
      <c r="T20" s="73">
        <v>1</v>
      </c>
      <c r="U20" s="73">
        <v>2</v>
      </c>
      <c r="V20" s="73">
        <v>2</v>
      </c>
      <c r="W20" s="73">
        <v>1</v>
      </c>
      <c r="X20" s="73">
        <v>1</v>
      </c>
      <c r="Y20" s="73">
        <v>1</v>
      </c>
      <c r="Z20" s="73">
        <v>1</v>
      </c>
      <c r="AA20" s="73">
        <v>0</v>
      </c>
      <c r="AB20" s="73" t="s">
        <v>61</v>
      </c>
      <c r="AC20" s="73" t="s">
        <v>61</v>
      </c>
      <c r="AD20" s="73" t="s">
        <v>61</v>
      </c>
      <c r="AE20" s="73">
        <v>0</v>
      </c>
      <c r="AF20" s="73">
        <v>32</v>
      </c>
      <c r="AG20" s="73">
        <v>4</v>
      </c>
      <c r="AH20" s="6">
        <v>62.7</v>
      </c>
    </row>
    <row r="21" spans="1:34" x14ac:dyDescent="0.3">
      <c r="A21" s="1">
        <v>16</v>
      </c>
      <c r="B21" s="1" t="s">
        <v>109</v>
      </c>
      <c r="C21" s="2">
        <v>1</v>
      </c>
      <c r="D21" s="73" t="s">
        <v>62</v>
      </c>
      <c r="E21" s="73">
        <v>0</v>
      </c>
      <c r="F21" s="73">
        <v>0</v>
      </c>
      <c r="G21" s="73">
        <v>2</v>
      </c>
      <c r="H21" s="73">
        <v>3</v>
      </c>
      <c r="I21" s="73">
        <v>3</v>
      </c>
      <c r="J21" s="73">
        <v>2</v>
      </c>
      <c r="K21" s="73">
        <v>1</v>
      </c>
      <c r="L21" s="73">
        <v>2</v>
      </c>
      <c r="M21" s="73">
        <v>1</v>
      </c>
      <c r="N21" s="73">
        <v>3</v>
      </c>
      <c r="O21" s="73">
        <v>2</v>
      </c>
      <c r="P21" s="73">
        <v>2</v>
      </c>
      <c r="Q21" s="73">
        <v>1</v>
      </c>
      <c r="R21" s="73">
        <v>1</v>
      </c>
      <c r="S21" s="73">
        <v>1</v>
      </c>
      <c r="T21" s="73">
        <v>1</v>
      </c>
      <c r="U21" s="73">
        <v>2</v>
      </c>
      <c r="V21" s="73">
        <v>3</v>
      </c>
      <c r="W21" s="73">
        <v>1</v>
      </c>
      <c r="X21" s="73">
        <v>1</v>
      </c>
      <c r="Y21" s="73">
        <v>1</v>
      </c>
      <c r="Z21" s="73">
        <v>1</v>
      </c>
      <c r="AA21" s="73">
        <v>1</v>
      </c>
      <c r="AB21" s="73">
        <v>2</v>
      </c>
      <c r="AC21" s="73">
        <v>1</v>
      </c>
      <c r="AD21" s="73">
        <v>1</v>
      </c>
      <c r="AE21" s="73">
        <v>1</v>
      </c>
      <c r="AF21" s="73">
        <v>40</v>
      </c>
      <c r="AG21" s="73">
        <v>4</v>
      </c>
      <c r="AH21" s="6">
        <v>78.400000000000006</v>
      </c>
    </row>
    <row r="22" spans="1:34" x14ac:dyDescent="0.3">
      <c r="A22" s="1">
        <v>17</v>
      </c>
      <c r="B22" s="1" t="s">
        <v>110</v>
      </c>
      <c r="C22" s="2">
        <v>2</v>
      </c>
      <c r="D22" s="73" t="s">
        <v>62</v>
      </c>
      <c r="E22" s="73">
        <v>0</v>
      </c>
      <c r="F22" s="73">
        <v>0</v>
      </c>
      <c r="G22" s="73">
        <v>2</v>
      </c>
      <c r="H22" s="73">
        <v>2</v>
      </c>
      <c r="I22" s="73">
        <v>0</v>
      </c>
      <c r="J22" s="73">
        <v>0</v>
      </c>
      <c r="K22" s="73">
        <v>1</v>
      </c>
      <c r="L22" s="73">
        <v>3</v>
      </c>
      <c r="M22" s="73">
        <v>1</v>
      </c>
      <c r="N22" s="73">
        <v>1</v>
      </c>
      <c r="O22" s="73">
        <v>1</v>
      </c>
      <c r="P22" s="73">
        <v>0</v>
      </c>
      <c r="Q22" s="73" t="s">
        <v>61</v>
      </c>
      <c r="R22" s="73" t="s">
        <v>61</v>
      </c>
      <c r="S22" s="73">
        <v>0</v>
      </c>
      <c r="T22" s="73">
        <v>1</v>
      </c>
      <c r="U22" s="73">
        <v>2</v>
      </c>
      <c r="V22" s="73">
        <v>3</v>
      </c>
      <c r="W22" s="73">
        <v>1</v>
      </c>
      <c r="X22" s="73">
        <v>0</v>
      </c>
      <c r="Y22" s="73">
        <v>1</v>
      </c>
      <c r="Z22" s="73">
        <v>1</v>
      </c>
      <c r="AA22" s="73">
        <v>1</v>
      </c>
      <c r="AB22" s="73">
        <v>2</v>
      </c>
      <c r="AC22" s="73">
        <v>1</v>
      </c>
      <c r="AD22" s="73">
        <v>1</v>
      </c>
      <c r="AE22" s="73">
        <v>1</v>
      </c>
      <c r="AF22" s="73">
        <v>26</v>
      </c>
      <c r="AG22" s="73">
        <v>3</v>
      </c>
      <c r="AH22" s="6">
        <v>50.9</v>
      </c>
    </row>
    <row r="23" spans="1:34" x14ac:dyDescent="0.3">
      <c r="A23" s="1">
        <v>18</v>
      </c>
      <c r="B23" s="1" t="s">
        <v>111</v>
      </c>
      <c r="C23" s="2">
        <v>1</v>
      </c>
      <c r="D23" s="73" t="s">
        <v>62</v>
      </c>
      <c r="E23" s="73">
        <v>0</v>
      </c>
      <c r="F23" s="73">
        <v>0</v>
      </c>
      <c r="G23" s="73">
        <v>2</v>
      </c>
      <c r="H23" s="73">
        <v>3</v>
      </c>
      <c r="I23" s="73">
        <v>3</v>
      </c>
      <c r="J23" s="73">
        <v>3</v>
      </c>
      <c r="K23" s="73">
        <v>1</v>
      </c>
      <c r="L23" s="73">
        <v>3</v>
      </c>
      <c r="M23" s="73">
        <v>1</v>
      </c>
      <c r="N23" s="73">
        <v>2</v>
      </c>
      <c r="O23" s="73">
        <v>2</v>
      </c>
      <c r="P23" s="73">
        <v>2</v>
      </c>
      <c r="Q23" s="73" t="s">
        <v>61</v>
      </c>
      <c r="R23" s="73">
        <v>1</v>
      </c>
      <c r="S23" s="73">
        <v>1</v>
      </c>
      <c r="T23" s="73">
        <v>1</v>
      </c>
      <c r="U23" s="73">
        <v>2</v>
      </c>
      <c r="V23" s="73">
        <v>3</v>
      </c>
      <c r="W23" s="73">
        <v>1</v>
      </c>
      <c r="X23" s="73">
        <v>1</v>
      </c>
      <c r="Y23" s="73">
        <v>1</v>
      </c>
      <c r="Z23" s="73">
        <v>1</v>
      </c>
      <c r="AA23" s="73">
        <v>1</v>
      </c>
      <c r="AB23" s="73">
        <v>2</v>
      </c>
      <c r="AC23" s="73">
        <v>1</v>
      </c>
      <c r="AD23" s="73">
        <v>1</v>
      </c>
      <c r="AE23" s="73">
        <v>1</v>
      </c>
      <c r="AF23" s="73">
        <v>40</v>
      </c>
      <c r="AG23" s="73">
        <v>4</v>
      </c>
      <c r="AH23" s="6">
        <v>78.400000000000006</v>
      </c>
    </row>
    <row r="24" spans="1:34" x14ac:dyDescent="0.3">
      <c r="A24" s="1">
        <v>19</v>
      </c>
      <c r="B24" s="1" t="s">
        <v>112</v>
      </c>
      <c r="C24" s="2">
        <v>2</v>
      </c>
      <c r="D24" s="73" t="s">
        <v>62</v>
      </c>
      <c r="E24" s="73">
        <v>2</v>
      </c>
      <c r="F24" s="73">
        <v>0</v>
      </c>
      <c r="G24" s="73">
        <v>2</v>
      </c>
      <c r="H24" s="73">
        <v>3</v>
      </c>
      <c r="I24" s="73">
        <v>0</v>
      </c>
      <c r="J24" s="73">
        <v>0</v>
      </c>
      <c r="K24" s="73">
        <v>1</v>
      </c>
      <c r="L24" s="73">
        <v>2</v>
      </c>
      <c r="M24" s="73">
        <v>0</v>
      </c>
      <c r="N24" s="73">
        <v>1</v>
      </c>
      <c r="O24" s="73">
        <v>1</v>
      </c>
      <c r="P24" s="73">
        <v>1</v>
      </c>
      <c r="Q24" s="73">
        <v>1</v>
      </c>
      <c r="R24" s="73">
        <v>2</v>
      </c>
      <c r="S24" s="73">
        <v>0</v>
      </c>
      <c r="T24" s="73">
        <v>1</v>
      </c>
      <c r="U24" s="73">
        <v>2</v>
      </c>
      <c r="V24" s="73">
        <v>3</v>
      </c>
      <c r="W24" s="73">
        <v>1</v>
      </c>
      <c r="X24" s="73">
        <v>0</v>
      </c>
      <c r="Y24" s="73">
        <v>1</v>
      </c>
      <c r="Z24" s="73">
        <v>1</v>
      </c>
      <c r="AA24" s="73">
        <v>1</v>
      </c>
      <c r="AB24" s="73">
        <v>2</v>
      </c>
      <c r="AC24" s="73">
        <v>1</v>
      </c>
      <c r="AD24" s="73">
        <v>1</v>
      </c>
      <c r="AE24" s="73">
        <v>1</v>
      </c>
      <c r="AF24" s="73">
        <v>31</v>
      </c>
      <c r="AG24" s="73">
        <v>3</v>
      </c>
      <c r="AH24" s="6">
        <v>60.7</v>
      </c>
    </row>
    <row r="25" spans="1:34" x14ac:dyDescent="0.3">
      <c r="A25" s="1">
        <v>20</v>
      </c>
      <c r="B25" s="1" t="s">
        <v>113</v>
      </c>
      <c r="C25" s="2">
        <v>1</v>
      </c>
      <c r="D25" s="73" t="s">
        <v>62</v>
      </c>
      <c r="E25" s="73">
        <v>0</v>
      </c>
      <c r="F25" s="73">
        <v>0</v>
      </c>
      <c r="G25" s="73">
        <v>2</v>
      </c>
      <c r="H25" s="73">
        <v>1</v>
      </c>
      <c r="I25" s="73">
        <v>1</v>
      </c>
      <c r="J25" s="73">
        <v>1</v>
      </c>
      <c r="K25" s="73">
        <v>1</v>
      </c>
      <c r="L25" s="73">
        <v>2</v>
      </c>
      <c r="M25" s="73">
        <v>1</v>
      </c>
      <c r="N25" s="73">
        <v>2</v>
      </c>
      <c r="O25" s="73">
        <v>2</v>
      </c>
      <c r="P25" s="73">
        <v>1</v>
      </c>
      <c r="Q25" s="73" t="s">
        <v>61</v>
      </c>
      <c r="R25" s="73" t="s">
        <v>61</v>
      </c>
      <c r="S25" s="73">
        <v>1</v>
      </c>
      <c r="T25" s="73">
        <v>1</v>
      </c>
      <c r="U25" s="73">
        <v>2</v>
      </c>
      <c r="V25" s="73">
        <v>3</v>
      </c>
      <c r="W25" s="73">
        <v>1</v>
      </c>
      <c r="X25" s="73">
        <v>1</v>
      </c>
      <c r="Y25" s="73">
        <v>1</v>
      </c>
      <c r="Z25" s="73">
        <v>1</v>
      </c>
      <c r="AA25" s="73">
        <v>1</v>
      </c>
      <c r="AB25" s="73">
        <v>2</v>
      </c>
      <c r="AC25" s="73">
        <v>1</v>
      </c>
      <c r="AD25" s="73">
        <v>1</v>
      </c>
      <c r="AE25" s="73">
        <v>1</v>
      </c>
      <c r="AF25" s="73">
        <v>31</v>
      </c>
      <c r="AG25" s="73">
        <v>3</v>
      </c>
      <c r="AH25" s="6">
        <v>60.7</v>
      </c>
    </row>
    <row r="26" spans="1:34" x14ac:dyDescent="0.3">
      <c r="A26" s="1">
        <v>21</v>
      </c>
      <c r="B26" s="1" t="s">
        <v>114</v>
      </c>
      <c r="C26" s="2">
        <v>1</v>
      </c>
      <c r="D26" s="73" t="s">
        <v>62</v>
      </c>
      <c r="E26" s="73">
        <v>3</v>
      </c>
      <c r="F26" s="73">
        <v>2</v>
      </c>
      <c r="G26" s="73">
        <v>2</v>
      </c>
      <c r="H26" s="73">
        <v>3</v>
      </c>
      <c r="I26" s="73">
        <v>3</v>
      </c>
      <c r="J26" s="73">
        <v>1</v>
      </c>
      <c r="K26" s="73">
        <v>1</v>
      </c>
      <c r="L26" s="73">
        <v>2</v>
      </c>
      <c r="M26" s="73">
        <v>1</v>
      </c>
      <c r="N26" s="73">
        <v>3</v>
      </c>
      <c r="O26" s="73">
        <v>2</v>
      </c>
      <c r="P26" s="73">
        <v>1</v>
      </c>
      <c r="Q26" s="73">
        <v>0</v>
      </c>
      <c r="R26" s="73">
        <v>0</v>
      </c>
      <c r="S26" s="73" t="s">
        <v>61</v>
      </c>
      <c r="T26" s="73">
        <v>1</v>
      </c>
      <c r="U26" s="73">
        <v>2</v>
      </c>
      <c r="V26" s="73">
        <v>3</v>
      </c>
      <c r="W26" s="73">
        <v>1</v>
      </c>
      <c r="X26" s="73">
        <v>1</v>
      </c>
      <c r="Y26" s="73">
        <v>1</v>
      </c>
      <c r="Z26" s="73">
        <v>1</v>
      </c>
      <c r="AA26" s="73">
        <v>1</v>
      </c>
      <c r="AB26" s="73">
        <v>2</v>
      </c>
      <c r="AC26" s="73">
        <v>1</v>
      </c>
      <c r="AD26" s="73">
        <v>1</v>
      </c>
      <c r="AE26" s="73">
        <v>1</v>
      </c>
      <c r="AF26" s="73">
        <v>40</v>
      </c>
      <c r="AG26" s="73">
        <v>4</v>
      </c>
      <c r="AH26" s="6">
        <v>78.400000000000006</v>
      </c>
    </row>
    <row r="27" spans="1:34" x14ac:dyDescent="0.3">
      <c r="A27" s="1">
        <v>22</v>
      </c>
      <c r="B27" s="1" t="s">
        <v>115</v>
      </c>
      <c r="C27" s="2">
        <v>2</v>
      </c>
      <c r="D27" s="73" t="s">
        <v>62</v>
      </c>
      <c r="E27" s="73">
        <v>0</v>
      </c>
      <c r="F27" s="73">
        <v>0</v>
      </c>
      <c r="G27" s="73">
        <v>2</v>
      </c>
      <c r="H27" s="73" t="s">
        <v>61</v>
      </c>
      <c r="I27" s="73" t="s">
        <v>61</v>
      </c>
      <c r="J27" s="73" t="s">
        <v>61</v>
      </c>
      <c r="K27" s="73">
        <v>0</v>
      </c>
      <c r="L27" s="73" t="s">
        <v>61</v>
      </c>
      <c r="M27" s="73" t="s">
        <v>61</v>
      </c>
      <c r="N27" s="73" t="s">
        <v>61</v>
      </c>
      <c r="O27" s="73">
        <v>1</v>
      </c>
      <c r="P27" s="73">
        <v>0</v>
      </c>
      <c r="Q27" s="73">
        <v>2</v>
      </c>
      <c r="R27" s="73">
        <v>2</v>
      </c>
      <c r="S27" s="73">
        <v>1</v>
      </c>
      <c r="T27" s="73">
        <v>1</v>
      </c>
      <c r="U27" s="73">
        <v>2</v>
      </c>
      <c r="V27" s="73">
        <v>3</v>
      </c>
      <c r="W27" s="73">
        <v>1</v>
      </c>
      <c r="X27" s="73">
        <v>0</v>
      </c>
      <c r="Y27" s="73" t="s">
        <v>61</v>
      </c>
      <c r="Z27" s="73" t="s">
        <v>61</v>
      </c>
      <c r="AA27" s="73">
        <v>1</v>
      </c>
      <c r="AB27" s="73">
        <v>2</v>
      </c>
      <c r="AC27" s="73">
        <v>1</v>
      </c>
      <c r="AD27" s="73">
        <v>1</v>
      </c>
      <c r="AE27" s="73" t="s">
        <v>61</v>
      </c>
      <c r="AF27" s="73">
        <v>20</v>
      </c>
      <c r="AG27" s="73">
        <v>2</v>
      </c>
      <c r="AH27" s="6">
        <v>39.200000000000003</v>
      </c>
    </row>
    <row r="28" spans="1:34" x14ac:dyDescent="0.3">
      <c r="A28" s="1">
        <v>23</v>
      </c>
      <c r="B28" s="1" t="s">
        <v>116</v>
      </c>
      <c r="C28" s="2">
        <v>1</v>
      </c>
      <c r="D28" s="73" t="s">
        <v>62</v>
      </c>
      <c r="E28" s="73">
        <v>0</v>
      </c>
      <c r="F28" s="73">
        <v>0</v>
      </c>
      <c r="G28" s="73">
        <v>2</v>
      </c>
      <c r="H28" s="73" t="s">
        <v>61</v>
      </c>
      <c r="I28" s="73" t="s">
        <v>61</v>
      </c>
      <c r="J28" s="73" t="s">
        <v>61</v>
      </c>
      <c r="K28" s="73">
        <v>1</v>
      </c>
      <c r="L28" s="73">
        <v>2</v>
      </c>
      <c r="M28" s="73">
        <v>1</v>
      </c>
      <c r="N28" s="73">
        <v>3</v>
      </c>
      <c r="O28" s="73">
        <v>2</v>
      </c>
      <c r="P28" s="73">
        <v>0</v>
      </c>
      <c r="Q28" s="73" t="s">
        <v>61</v>
      </c>
      <c r="R28" s="73" t="s">
        <v>61</v>
      </c>
      <c r="S28" s="73" t="s">
        <v>61</v>
      </c>
      <c r="T28" s="73">
        <v>1</v>
      </c>
      <c r="U28" s="73">
        <v>2</v>
      </c>
      <c r="V28" s="73">
        <v>3</v>
      </c>
      <c r="W28" s="73">
        <v>1</v>
      </c>
      <c r="X28" s="73">
        <v>1</v>
      </c>
      <c r="Y28" s="73">
        <v>1</v>
      </c>
      <c r="Z28" s="73">
        <v>1</v>
      </c>
      <c r="AA28" s="73">
        <v>1</v>
      </c>
      <c r="AB28" s="73">
        <v>2</v>
      </c>
      <c r="AC28" s="73">
        <v>1</v>
      </c>
      <c r="AD28" s="73">
        <v>1</v>
      </c>
      <c r="AE28" s="73">
        <v>1</v>
      </c>
      <c r="AF28" s="73">
        <v>27</v>
      </c>
      <c r="AG28" s="73">
        <v>3</v>
      </c>
      <c r="AH28" s="6">
        <v>52.9</v>
      </c>
    </row>
    <row r="29" spans="1:34" x14ac:dyDescent="0.3">
      <c r="A29" s="1">
        <v>24</v>
      </c>
      <c r="B29" s="1" t="s">
        <v>117</v>
      </c>
      <c r="C29" s="2">
        <v>1</v>
      </c>
      <c r="D29" s="73" t="s">
        <v>62</v>
      </c>
      <c r="E29" s="73">
        <v>0</v>
      </c>
      <c r="F29" s="73">
        <v>0</v>
      </c>
      <c r="G29" s="73">
        <v>2</v>
      </c>
      <c r="H29" s="73">
        <v>0</v>
      </c>
      <c r="I29" s="73" t="s">
        <v>61</v>
      </c>
      <c r="J29" s="73">
        <v>2</v>
      </c>
      <c r="K29" s="73">
        <v>0</v>
      </c>
      <c r="L29" s="73">
        <v>0</v>
      </c>
      <c r="M29" s="73">
        <v>1</v>
      </c>
      <c r="N29" s="73">
        <v>3</v>
      </c>
      <c r="O29" s="73">
        <v>2</v>
      </c>
      <c r="P29" s="73">
        <v>2</v>
      </c>
      <c r="Q29" s="73">
        <v>1</v>
      </c>
      <c r="R29" s="73">
        <v>1</v>
      </c>
      <c r="S29" s="73" t="s">
        <v>61</v>
      </c>
      <c r="T29" s="73">
        <v>1</v>
      </c>
      <c r="U29" s="73">
        <v>2</v>
      </c>
      <c r="V29" s="73">
        <v>3</v>
      </c>
      <c r="W29" s="73">
        <v>1</v>
      </c>
      <c r="X29" s="73">
        <v>1</v>
      </c>
      <c r="Y29" s="73">
        <v>1</v>
      </c>
      <c r="Z29" s="73">
        <v>1</v>
      </c>
      <c r="AA29" s="73">
        <v>1</v>
      </c>
      <c r="AB29" s="73">
        <v>2</v>
      </c>
      <c r="AC29" s="73">
        <v>1</v>
      </c>
      <c r="AD29" s="73">
        <v>1</v>
      </c>
      <c r="AE29" s="73">
        <v>0</v>
      </c>
      <c r="AF29" s="73">
        <v>29</v>
      </c>
      <c r="AG29" s="73">
        <v>3</v>
      </c>
      <c r="AH29" s="6">
        <v>56.8</v>
      </c>
    </row>
    <row r="30" spans="1:34" x14ac:dyDescent="0.3">
      <c r="A30" s="1">
        <v>25</v>
      </c>
      <c r="B30" s="1" t="s">
        <v>118</v>
      </c>
      <c r="C30" s="2">
        <v>2</v>
      </c>
      <c r="D30" s="73" t="s">
        <v>62</v>
      </c>
      <c r="E30" s="73">
        <v>2</v>
      </c>
      <c r="F30" s="73">
        <v>0</v>
      </c>
      <c r="G30" s="73">
        <v>2</v>
      </c>
      <c r="H30" s="73">
        <v>3</v>
      </c>
      <c r="I30" s="73">
        <v>3</v>
      </c>
      <c r="J30" s="73">
        <v>1</v>
      </c>
      <c r="K30" s="73">
        <v>1</v>
      </c>
      <c r="L30" s="73">
        <v>3</v>
      </c>
      <c r="M30" s="73">
        <v>1</v>
      </c>
      <c r="N30" s="73">
        <v>2</v>
      </c>
      <c r="O30" s="73">
        <v>1</v>
      </c>
      <c r="P30" s="73">
        <v>2</v>
      </c>
      <c r="Q30" s="73">
        <v>2</v>
      </c>
      <c r="R30" s="73">
        <v>2</v>
      </c>
      <c r="S30" s="73">
        <v>1</v>
      </c>
      <c r="T30" s="73">
        <v>1</v>
      </c>
      <c r="U30" s="73">
        <v>2</v>
      </c>
      <c r="V30" s="73">
        <v>3</v>
      </c>
      <c r="W30" s="73">
        <v>1</v>
      </c>
      <c r="X30" s="73">
        <v>0</v>
      </c>
      <c r="Y30" s="73">
        <v>1</v>
      </c>
      <c r="Z30" s="73">
        <v>1</v>
      </c>
      <c r="AA30" s="73">
        <v>1</v>
      </c>
      <c r="AB30" s="73">
        <v>2</v>
      </c>
      <c r="AC30" s="73">
        <v>1</v>
      </c>
      <c r="AD30" s="73">
        <v>1</v>
      </c>
      <c r="AE30" s="73">
        <v>1</v>
      </c>
      <c r="AF30" s="73">
        <v>41</v>
      </c>
      <c r="AG30" s="73">
        <v>4</v>
      </c>
      <c r="AH30" s="6">
        <v>80.39</v>
      </c>
    </row>
    <row r="31" spans="1:34" x14ac:dyDescent="0.3">
      <c r="A31" s="1">
        <v>26</v>
      </c>
      <c r="B31" s="1" t="s">
        <v>119</v>
      </c>
      <c r="C31" s="2">
        <v>1</v>
      </c>
      <c r="D31" s="73" t="s">
        <v>62</v>
      </c>
      <c r="E31" s="73">
        <v>0</v>
      </c>
      <c r="F31" s="73">
        <v>0</v>
      </c>
      <c r="G31" s="73">
        <v>2</v>
      </c>
      <c r="H31" s="73">
        <v>0</v>
      </c>
      <c r="I31" s="73">
        <v>2</v>
      </c>
      <c r="J31" s="73">
        <v>2</v>
      </c>
      <c r="K31" s="73">
        <v>1</v>
      </c>
      <c r="L31" s="73">
        <v>2</v>
      </c>
      <c r="M31" s="73">
        <v>1</v>
      </c>
      <c r="N31" s="73">
        <v>3</v>
      </c>
      <c r="O31" s="73">
        <v>2</v>
      </c>
      <c r="P31" s="73">
        <v>2</v>
      </c>
      <c r="Q31" s="73" t="s">
        <v>61</v>
      </c>
      <c r="R31" s="73">
        <v>0</v>
      </c>
      <c r="S31" s="73">
        <v>1</v>
      </c>
      <c r="T31" s="73">
        <v>1</v>
      </c>
      <c r="U31" s="73">
        <v>2</v>
      </c>
      <c r="V31" s="73">
        <v>3</v>
      </c>
      <c r="W31" s="73">
        <v>1</v>
      </c>
      <c r="X31" s="73">
        <v>1</v>
      </c>
      <c r="Y31" s="73">
        <v>1</v>
      </c>
      <c r="Z31" s="73">
        <v>1</v>
      </c>
      <c r="AA31" s="73">
        <v>1</v>
      </c>
      <c r="AB31" s="73">
        <v>2</v>
      </c>
      <c r="AC31" s="73">
        <v>1</v>
      </c>
      <c r="AD31" s="73">
        <v>1</v>
      </c>
      <c r="AE31" s="73">
        <v>1</v>
      </c>
      <c r="AF31" s="73">
        <v>34</v>
      </c>
      <c r="AG31" s="73">
        <v>4</v>
      </c>
      <c r="AH31" s="6">
        <v>66.599999999999994</v>
      </c>
    </row>
    <row r="32" spans="1:34" x14ac:dyDescent="0.3">
      <c r="A32" s="1">
        <v>27</v>
      </c>
      <c r="B32" s="1" t="s">
        <v>120</v>
      </c>
      <c r="C32" s="2">
        <v>2</v>
      </c>
      <c r="D32" s="73" t="s">
        <v>62</v>
      </c>
      <c r="E32" s="73">
        <v>0</v>
      </c>
      <c r="F32" s="73">
        <v>0</v>
      </c>
      <c r="G32" s="73">
        <v>2</v>
      </c>
      <c r="H32" s="73">
        <v>3</v>
      </c>
      <c r="I32" s="73">
        <v>1</v>
      </c>
      <c r="J32" s="73">
        <v>0</v>
      </c>
      <c r="K32" s="73">
        <v>1</v>
      </c>
      <c r="L32" s="73">
        <v>2</v>
      </c>
      <c r="M32" s="73">
        <v>1</v>
      </c>
      <c r="N32" s="73">
        <v>2</v>
      </c>
      <c r="O32" s="73">
        <v>1</v>
      </c>
      <c r="P32" s="73">
        <v>1</v>
      </c>
      <c r="Q32" s="73">
        <v>1</v>
      </c>
      <c r="R32" s="73">
        <v>1</v>
      </c>
      <c r="S32" s="73">
        <v>0</v>
      </c>
      <c r="T32" s="73">
        <v>1</v>
      </c>
      <c r="U32" s="73">
        <v>2</v>
      </c>
      <c r="V32" s="73">
        <v>3</v>
      </c>
      <c r="W32" s="73">
        <v>1</v>
      </c>
      <c r="X32" s="73">
        <v>0</v>
      </c>
      <c r="Y32" s="73">
        <v>1</v>
      </c>
      <c r="Z32" s="73">
        <v>1</v>
      </c>
      <c r="AA32" s="73">
        <v>1</v>
      </c>
      <c r="AB32" s="73">
        <v>2</v>
      </c>
      <c r="AC32" s="73">
        <v>1</v>
      </c>
      <c r="AD32" s="73">
        <v>1</v>
      </c>
      <c r="AE32" s="73">
        <v>1</v>
      </c>
      <c r="AF32" s="73">
        <v>31</v>
      </c>
      <c r="AG32" s="73">
        <v>3</v>
      </c>
      <c r="AH32" s="6">
        <v>60.7</v>
      </c>
    </row>
    <row r="33" spans="1:34" x14ac:dyDescent="0.3">
      <c r="A33" s="1">
        <v>28</v>
      </c>
      <c r="B33" s="1" t="s">
        <v>121</v>
      </c>
      <c r="C33" s="2">
        <v>1</v>
      </c>
      <c r="D33" s="73" t="s">
        <v>62</v>
      </c>
      <c r="E33" s="73">
        <v>0</v>
      </c>
      <c r="F33" s="73">
        <v>0</v>
      </c>
      <c r="G33" s="73">
        <v>2</v>
      </c>
      <c r="H33" s="73">
        <v>1</v>
      </c>
      <c r="I33" s="73">
        <v>2</v>
      </c>
      <c r="J33" s="73">
        <v>1</v>
      </c>
      <c r="K33" s="73">
        <v>1</v>
      </c>
      <c r="L33" s="73">
        <v>2</v>
      </c>
      <c r="M33" s="73">
        <v>1</v>
      </c>
      <c r="N33" s="73">
        <v>3</v>
      </c>
      <c r="O33" s="73">
        <v>2</v>
      </c>
      <c r="P33" s="73">
        <v>1</v>
      </c>
      <c r="Q33" s="73" t="s">
        <v>61</v>
      </c>
      <c r="R33" s="73">
        <v>1</v>
      </c>
      <c r="S33" s="73" t="s">
        <v>61</v>
      </c>
      <c r="T33" s="73">
        <v>1</v>
      </c>
      <c r="U33" s="73">
        <v>2</v>
      </c>
      <c r="V33" s="73">
        <v>2</v>
      </c>
      <c r="W33" s="73">
        <v>1</v>
      </c>
      <c r="X33" s="73">
        <v>1</v>
      </c>
      <c r="Y33" s="73">
        <v>1</v>
      </c>
      <c r="Z33" s="73">
        <v>1</v>
      </c>
      <c r="AA33" s="73">
        <v>1</v>
      </c>
      <c r="AB33" s="73">
        <v>1</v>
      </c>
      <c r="AC33" s="73">
        <v>1</v>
      </c>
      <c r="AD33" s="73">
        <v>1</v>
      </c>
      <c r="AE33" s="73">
        <v>1</v>
      </c>
      <c r="AF33" s="73">
        <v>31</v>
      </c>
      <c r="AG33" s="73">
        <v>3</v>
      </c>
      <c r="AH33" s="6">
        <v>60.7</v>
      </c>
    </row>
    <row r="34" spans="1:34" x14ac:dyDescent="0.3">
      <c r="A34" s="1">
        <v>29</v>
      </c>
      <c r="B34" s="1" t="s">
        <v>122</v>
      </c>
      <c r="C34" s="2">
        <v>2</v>
      </c>
      <c r="D34" s="73" t="s">
        <v>62</v>
      </c>
      <c r="E34" s="73">
        <v>3</v>
      </c>
      <c r="F34" s="73">
        <v>0</v>
      </c>
      <c r="G34" s="73">
        <v>1</v>
      </c>
      <c r="H34" s="73">
        <v>2</v>
      </c>
      <c r="I34" s="73">
        <v>0</v>
      </c>
      <c r="J34" s="73">
        <v>1</v>
      </c>
      <c r="K34" s="73">
        <v>1</v>
      </c>
      <c r="L34" s="73">
        <v>3</v>
      </c>
      <c r="M34" s="73">
        <v>0</v>
      </c>
      <c r="N34" s="73">
        <v>1</v>
      </c>
      <c r="O34" s="73">
        <v>1</v>
      </c>
      <c r="P34" s="73">
        <v>0</v>
      </c>
      <c r="Q34" s="73">
        <v>1</v>
      </c>
      <c r="R34" s="73">
        <v>2</v>
      </c>
      <c r="S34" s="73">
        <v>0</v>
      </c>
      <c r="T34" s="73">
        <v>1</v>
      </c>
      <c r="U34" s="73">
        <v>2</v>
      </c>
      <c r="V34" s="73">
        <v>3</v>
      </c>
      <c r="W34" s="73">
        <v>1</v>
      </c>
      <c r="X34" s="73">
        <v>0</v>
      </c>
      <c r="Y34" s="73">
        <v>1</v>
      </c>
      <c r="Z34" s="73">
        <v>1</v>
      </c>
      <c r="AA34" s="73">
        <v>1</v>
      </c>
      <c r="AB34" s="73">
        <v>2</v>
      </c>
      <c r="AC34" s="73">
        <v>1</v>
      </c>
      <c r="AD34" s="73">
        <v>1</v>
      </c>
      <c r="AE34" s="73">
        <v>1</v>
      </c>
      <c r="AF34" s="73">
        <v>31</v>
      </c>
      <c r="AG34" s="73">
        <v>3</v>
      </c>
      <c r="AH34" s="6">
        <v>60.7</v>
      </c>
    </row>
    <row r="35" spans="1:34" x14ac:dyDescent="0.3">
      <c r="A35" s="1">
        <v>30</v>
      </c>
      <c r="B35" s="1" t="s">
        <v>123</v>
      </c>
      <c r="C35" s="2">
        <v>2</v>
      </c>
      <c r="D35" s="73" t="s">
        <v>62</v>
      </c>
      <c r="E35" s="73">
        <v>0</v>
      </c>
      <c r="F35" s="73">
        <v>0</v>
      </c>
      <c r="G35" s="73">
        <v>2</v>
      </c>
      <c r="H35" s="73">
        <v>0</v>
      </c>
      <c r="I35" s="73">
        <v>0</v>
      </c>
      <c r="J35" s="73">
        <v>0</v>
      </c>
      <c r="K35" s="73">
        <v>1</v>
      </c>
      <c r="L35" s="73">
        <v>3</v>
      </c>
      <c r="M35" s="73">
        <v>0</v>
      </c>
      <c r="N35" s="73">
        <v>2</v>
      </c>
      <c r="O35" s="73">
        <v>1</v>
      </c>
      <c r="P35" s="73">
        <v>0</v>
      </c>
      <c r="Q35" s="73">
        <v>2</v>
      </c>
      <c r="R35" s="73">
        <v>2</v>
      </c>
      <c r="S35" s="73">
        <v>1</v>
      </c>
      <c r="T35" s="73">
        <v>1</v>
      </c>
      <c r="U35" s="73">
        <v>2</v>
      </c>
      <c r="V35" s="73">
        <v>3</v>
      </c>
      <c r="W35" s="73">
        <v>1</v>
      </c>
      <c r="X35" s="73">
        <v>0</v>
      </c>
      <c r="Y35" s="73">
        <v>1</v>
      </c>
      <c r="Z35" s="73">
        <v>1</v>
      </c>
      <c r="AA35" s="73">
        <v>1</v>
      </c>
      <c r="AB35" s="73">
        <v>2</v>
      </c>
      <c r="AC35" s="73">
        <v>1</v>
      </c>
      <c r="AD35" s="73">
        <v>1</v>
      </c>
      <c r="AE35" s="73">
        <v>1</v>
      </c>
      <c r="AF35" s="73">
        <v>29</v>
      </c>
      <c r="AG35" s="73">
        <v>3</v>
      </c>
      <c r="AH35" s="6">
        <v>56.8</v>
      </c>
    </row>
    <row r="36" spans="1:34" x14ac:dyDescent="0.3">
      <c r="A36" s="1">
        <v>31</v>
      </c>
      <c r="B36" s="1" t="s">
        <v>124</v>
      </c>
      <c r="C36" s="2">
        <v>2</v>
      </c>
      <c r="D36" s="73" t="s">
        <v>62</v>
      </c>
      <c r="E36" s="73">
        <v>0</v>
      </c>
      <c r="F36" s="73">
        <v>0</v>
      </c>
      <c r="G36" s="73">
        <v>1</v>
      </c>
      <c r="H36" s="73" t="s">
        <v>61</v>
      </c>
      <c r="I36" s="73" t="s">
        <v>61</v>
      </c>
      <c r="J36" s="73" t="s">
        <v>61</v>
      </c>
      <c r="K36" s="73">
        <v>0</v>
      </c>
      <c r="L36" s="73">
        <v>0</v>
      </c>
      <c r="M36" s="73">
        <v>0</v>
      </c>
      <c r="N36" s="73">
        <v>2</v>
      </c>
      <c r="O36" s="73">
        <v>1</v>
      </c>
      <c r="P36" s="73">
        <v>0</v>
      </c>
      <c r="Q36" s="73" t="s">
        <v>61</v>
      </c>
      <c r="R36" s="73">
        <v>1</v>
      </c>
      <c r="S36" s="73">
        <v>1</v>
      </c>
      <c r="T36" s="73">
        <v>1</v>
      </c>
      <c r="U36" s="73">
        <v>2</v>
      </c>
      <c r="V36" s="73">
        <v>3</v>
      </c>
      <c r="W36" s="73">
        <v>1</v>
      </c>
      <c r="X36" s="73">
        <v>0</v>
      </c>
      <c r="Y36" s="73" t="s">
        <v>61</v>
      </c>
      <c r="Z36" s="73" t="s">
        <v>61</v>
      </c>
      <c r="AA36" s="73">
        <v>1</v>
      </c>
      <c r="AB36" s="73">
        <v>2</v>
      </c>
      <c r="AC36" s="73">
        <v>1</v>
      </c>
      <c r="AD36" s="73">
        <v>1</v>
      </c>
      <c r="AE36" s="73" t="s">
        <v>61</v>
      </c>
      <c r="AF36" s="73">
        <v>18</v>
      </c>
      <c r="AG36" s="73">
        <v>2</v>
      </c>
      <c r="AH36" s="6">
        <v>35.29</v>
      </c>
    </row>
    <row r="37" spans="1:34" x14ac:dyDescent="0.3">
      <c r="A37" s="1">
        <v>32</v>
      </c>
      <c r="B37" s="1" t="s">
        <v>125</v>
      </c>
      <c r="C37" s="2">
        <v>2</v>
      </c>
      <c r="D37" s="73" t="s">
        <v>62</v>
      </c>
      <c r="E37" s="73">
        <v>1</v>
      </c>
      <c r="F37" s="73">
        <v>0</v>
      </c>
      <c r="G37" s="73">
        <v>2</v>
      </c>
      <c r="H37" s="73">
        <v>3</v>
      </c>
      <c r="I37" s="73">
        <v>1</v>
      </c>
      <c r="J37" s="73">
        <v>1</v>
      </c>
      <c r="K37" s="73">
        <v>1</v>
      </c>
      <c r="L37" s="73">
        <v>1</v>
      </c>
      <c r="M37" s="73">
        <v>0</v>
      </c>
      <c r="N37" s="73">
        <v>2</v>
      </c>
      <c r="O37" s="73">
        <v>1</v>
      </c>
      <c r="P37" s="73">
        <v>1</v>
      </c>
      <c r="Q37" s="73">
        <v>1</v>
      </c>
      <c r="R37" s="73">
        <v>1</v>
      </c>
      <c r="S37" s="73">
        <v>1</v>
      </c>
      <c r="T37" s="73">
        <v>1</v>
      </c>
      <c r="U37" s="73">
        <v>2</v>
      </c>
      <c r="V37" s="73">
        <v>3</v>
      </c>
      <c r="W37" s="73">
        <v>1</v>
      </c>
      <c r="X37" s="73">
        <v>0</v>
      </c>
      <c r="Y37" s="73">
        <v>1</v>
      </c>
      <c r="Z37" s="73">
        <v>1</v>
      </c>
      <c r="AA37" s="73">
        <v>1</v>
      </c>
      <c r="AB37" s="73">
        <v>1</v>
      </c>
      <c r="AC37" s="73">
        <v>1</v>
      </c>
      <c r="AD37" s="73">
        <v>1</v>
      </c>
      <c r="AE37" s="73">
        <v>1</v>
      </c>
      <c r="AF37" s="73">
        <v>31</v>
      </c>
      <c r="AG37" s="73">
        <v>3</v>
      </c>
      <c r="AH37" s="6">
        <v>60.7</v>
      </c>
    </row>
    <row r="38" spans="1:34" x14ac:dyDescent="0.3">
      <c r="A38" s="1">
        <v>33</v>
      </c>
      <c r="B38" s="1" t="s">
        <v>126</v>
      </c>
      <c r="C38" s="2">
        <v>1</v>
      </c>
      <c r="D38" s="73" t="s">
        <v>62</v>
      </c>
      <c r="E38" s="73">
        <v>0</v>
      </c>
      <c r="F38" s="73">
        <v>0</v>
      </c>
      <c r="G38" s="73">
        <v>2</v>
      </c>
      <c r="H38" s="73">
        <v>0</v>
      </c>
      <c r="I38" s="73">
        <v>0</v>
      </c>
      <c r="J38" s="73">
        <v>0</v>
      </c>
      <c r="K38" s="73">
        <v>1</v>
      </c>
      <c r="L38" s="73">
        <v>2</v>
      </c>
      <c r="M38" s="73">
        <v>1</v>
      </c>
      <c r="N38" s="73">
        <v>2</v>
      </c>
      <c r="O38" s="73">
        <v>2</v>
      </c>
      <c r="P38" s="73">
        <v>0</v>
      </c>
      <c r="Q38" s="73" t="s">
        <v>61</v>
      </c>
      <c r="R38" s="73">
        <v>0</v>
      </c>
      <c r="S38" s="73">
        <v>0</v>
      </c>
      <c r="T38" s="73">
        <v>0</v>
      </c>
      <c r="U38" s="73">
        <v>2</v>
      </c>
      <c r="V38" s="73">
        <v>3</v>
      </c>
      <c r="W38" s="73">
        <v>1</v>
      </c>
      <c r="X38" s="73">
        <v>1</v>
      </c>
      <c r="Y38" s="73">
        <v>1</v>
      </c>
      <c r="Z38" s="73">
        <v>1</v>
      </c>
      <c r="AA38" s="73">
        <v>1</v>
      </c>
      <c r="AB38" s="73">
        <v>2</v>
      </c>
      <c r="AC38" s="73">
        <v>0</v>
      </c>
      <c r="AD38" s="73">
        <v>1</v>
      </c>
      <c r="AE38" s="73">
        <v>1</v>
      </c>
      <c r="AF38" s="73">
        <v>24</v>
      </c>
      <c r="AG38" s="73">
        <v>2</v>
      </c>
      <c r="AH38" s="6">
        <v>47.05</v>
      </c>
    </row>
    <row r="39" spans="1:34" x14ac:dyDescent="0.3">
      <c r="A39" s="1">
        <v>34</v>
      </c>
      <c r="B39" s="1" t="s">
        <v>127</v>
      </c>
      <c r="C39" s="2">
        <v>1</v>
      </c>
      <c r="D39" s="73" t="s">
        <v>62</v>
      </c>
      <c r="E39" s="73">
        <v>0</v>
      </c>
      <c r="F39" s="73">
        <v>0</v>
      </c>
      <c r="G39" s="73">
        <v>2</v>
      </c>
      <c r="H39" s="73">
        <v>0</v>
      </c>
      <c r="I39" s="73">
        <v>2</v>
      </c>
      <c r="J39" s="73">
        <v>0</v>
      </c>
      <c r="K39" s="73">
        <v>1</v>
      </c>
      <c r="L39" s="73">
        <v>2</v>
      </c>
      <c r="M39" s="73">
        <v>1</v>
      </c>
      <c r="N39" s="73">
        <v>2</v>
      </c>
      <c r="O39" s="73">
        <v>2</v>
      </c>
      <c r="P39" s="73">
        <v>2</v>
      </c>
      <c r="Q39" s="73">
        <v>0</v>
      </c>
      <c r="R39" s="73">
        <v>0</v>
      </c>
      <c r="S39" s="73">
        <v>1</v>
      </c>
      <c r="T39" s="73">
        <v>1</v>
      </c>
      <c r="U39" s="73">
        <v>2</v>
      </c>
      <c r="V39" s="73">
        <v>3</v>
      </c>
      <c r="W39" s="73">
        <v>1</v>
      </c>
      <c r="X39" s="73">
        <v>1</v>
      </c>
      <c r="Y39" s="73">
        <v>1</v>
      </c>
      <c r="Z39" s="73">
        <v>1</v>
      </c>
      <c r="AA39" s="73">
        <v>1</v>
      </c>
      <c r="AB39" s="73">
        <v>2</v>
      </c>
      <c r="AC39" s="73">
        <v>1</v>
      </c>
      <c r="AD39" s="73">
        <v>1</v>
      </c>
      <c r="AE39" s="73">
        <v>1</v>
      </c>
      <c r="AF39" s="73">
        <v>31</v>
      </c>
      <c r="AG39" s="73">
        <v>3</v>
      </c>
      <c r="AH39" s="6">
        <v>60.7</v>
      </c>
    </row>
    <row r="40" spans="1:34" x14ac:dyDescent="0.3">
      <c r="A40" s="1">
        <v>35</v>
      </c>
      <c r="B40" s="1" t="s">
        <v>128</v>
      </c>
      <c r="C40" s="2">
        <v>2</v>
      </c>
      <c r="D40" s="73" t="s">
        <v>63</v>
      </c>
      <c r="E40" s="73">
        <v>0</v>
      </c>
      <c r="F40" s="73">
        <v>0</v>
      </c>
      <c r="G40" s="73">
        <v>2</v>
      </c>
      <c r="H40" s="73" t="s">
        <v>61</v>
      </c>
      <c r="I40" s="73" t="s">
        <v>61</v>
      </c>
      <c r="J40" s="73" t="s">
        <v>61</v>
      </c>
      <c r="K40" s="73">
        <v>1</v>
      </c>
      <c r="L40" s="73">
        <v>2</v>
      </c>
      <c r="M40" s="73">
        <v>1</v>
      </c>
      <c r="N40" s="73">
        <v>2</v>
      </c>
      <c r="O40" s="73">
        <v>2</v>
      </c>
      <c r="P40" s="73">
        <v>1</v>
      </c>
      <c r="Q40" s="73">
        <v>2</v>
      </c>
      <c r="R40" s="73">
        <v>2</v>
      </c>
      <c r="S40" s="73">
        <v>1</v>
      </c>
      <c r="T40" s="73">
        <v>1</v>
      </c>
      <c r="U40" s="73">
        <v>2</v>
      </c>
      <c r="V40" s="73">
        <v>2</v>
      </c>
      <c r="W40" s="73">
        <v>1</v>
      </c>
      <c r="X40" s="73">
        <v>1</v>
      </c>
      <c r="Y40" s="73">
        <v>0</v>
      </c>
      <c r="Z40" s="73">
        <v>0</v>
      </c>
      <c r="AA40" s="73">
        <v>0</v>
      </c>
      <c r="AB40" s="73">
        <v>1</v>
      </c>
      <c r="AC40" s="73">
        <v>1</v>
      </c>
      <c r="AD40" s="73">
        <v>1</v>
      </c>
      <c r="AE40" s="73">
        <v>0</v>
      </c>
      <c r="AF40" s="73">
        <v>26</v>
      </c>
      <c r="AG40" s="73">
        <v>3</v>
      </c>
      <c r="AH40" s="6">
        <v>50.9</v>
      </c>
    </row>
    <row r="41" spans="1:34" x14ac:dyDescent="0.3">
      <c r="A41" s="1">
        <v>36</v>
      </c>
      <c r="B41" s="1" t="s">
        <v>129</v>
      </c>
      <c r="C41" s="2">
        <v>1</v>
      </c>
      <c r="D41" s="73" t="s">
        <v>63</v>
      </c>
      <c r="E41" s="73">
        <v>0</v>
      </c>
      <c r="F41" s="73">
        <v>0</v>
      </c>
      <c r="G41" s="73">
        <v>1</v>
      </c>
      <c r="H41" s="73" t="s">
        <v>61</v>
      </c>
      <c r="I41" s="73" t="s">
        <v>61</v>
      </c>
      <c r="J41" s="73" t="s">
        <v>61</v>
      </c>
      <c r="K41" s="73">
        <v>0</v>
      </c>
      <c r="L41" s="73" t="s">
        <v>61</v>
      </c>
      <c r="M41" s="73">
        <v>0</v>
      </c>
      <c r="N41" s="73" t="s">
        <v>61</v>
      </c>
      <c r="O41" s="73" t="s">
        <v>61</v>
      </c>
      <c r="P41" s="73">
        <v>0</v>
      </c>
      <c r="Q41" s="73">
        <v>1</v>
      </c>
      <c r="R41" s="73">
        <v>0</v>
      </c>
      <c r="S41" s="73">
        <v>1</v>
      </c>
      <c r="T41" s="73">
        <v>0</v>
      </c>
      <c r="U41" s="73" t="s">
        <v>61</v>
      </c>
      <c r="V41" s="73" t="s">
        <v>61</v>
      </c>
      <c r="W41" s="73">
        <v>0</v>
      </c>
      <c r="X41" s="73">
        <v>0</v>
      </c>
      <c r="Y41" s="73" t="s">
        <v>61</v>
      </c>
      <c r="Z41" s="73" t="s">
        <v>61</v>
      </c>
      <c r="AA41" s="73">
        <v>0</v>
      </c>
      <c r="AB41" s="73">
        <v>0</v>
      </c>
      <c r="AC41" s="73">
        <v>0</v>
      </c>
      <c r="AD41" s="73">
        <v>0</v>
      </c>
      <c r="AE41" s="73">
        <v>0</v>
      </c>
      <c r="AF41" s="73">
        <v>3</v>
      </c>
      <c r="AG41" s="73">
        <v>2</v>
      </c>
      <c r="AH41" s="6">
        <v>5.88</v>
      </c>
    </row>
    <row r="42" spans="1:34" x14ac:dyDescent="0.3">
      <c r="A42" s="1">
        <v>37</v>
      </c>
      <c r="B42" s="1" t="s">
        <v>130</v>
      </c>
      <c r="C42" s="2">
        <v>2</v>
      </c>
      <c r="D42" s="73" t="s">
        <v>63</v>
      </c>
      <c r="E42" s="73">
        <v>0</v>
      </c>
      <c r="F42" s="73">
        <v>0</v>
      </c>
      <c r="G42" s="73">
        <v>2</v>
      </c>
      <c r="H42" s="73">
        <v>3</v>
      </c>
      <c r="I42" s="73">
        <v>0</v>
      </c>
      <c r="J42" s="73">
        <v>0</v>
      </c>
      <c r="K42" s="73">
        <v>1</v>
      </c>
      <c r="L42" s="73" t="s">
        <v>61</v>
      </c>
      <c r="M42" s="73">
        <v>1</v>
      </c>
      <c r="N42" s="73" t="s">
        <v>61</v>
      </c>
      <c r="O42" s="73" t="s">
        <v>61</v>
      </c>
      <c r="P42" s="73">
        <v>1</v>
      </c>
      <c r="Q42" s="73">
        <v>2</v>
      </c>
      <c r="R42" s="73">
        <v>2</v>
      </c>
      <c r="S42" s="73">
        <v>0</v>
      </c>
      <c r="T42" s="73">
        <v>0</v>
      </c>
      <c r="U42" s="73" t="s">
        <v>61</v>
      </c>
      <c r="V42" s="73" t="s">
        <v>61</v>
      </c>
      <c r="W42" s="73" t="s">
        <v>61</v>
      </c>
      <c r="X42" s="73" t="s">
        <v>61</v>
      </c>
      <c r="Y42" s="73" t="s">
        <v>61</v>
      </c>
      <c r="Z42" s="73" t="s">
        <v>61</v>
      </c>
      <c r="AA42" s="73" t="s">
        <v>61</v>
      </c>
      <c r="AB42" s="73" t="s">
        <v>61</v>
      </c>
      <c r="AC42" s="73" t="s">
        <v>61</v>
      </c>
      <c r="AD42" s="73" t="s">
        <v>61</v>
      </c>
      <c r="AE42" s="73" t="s">
        <v>61</v>
      </c>
      <c r="AF42" s="73">
        <v>12</v>
      </c>
      <c r="AG42" s="73">
        <v>2</v>
      </c>
      <c r="AH42" s="6">
        <v>23.5</v>
      </c>
    </row>
    <row r="43" spans="1:34" x14ac:dyDescent="0.3">
      <c r="A43" s="1">
        <v>38</v>
      </c>
      <c r="B43" s="74" t="s">
        <v>136</v>
      </c>
      <c r="C43" s="3">
        <v>2</v>
      </c>
      <c r="D43" s="73" t="s">
        <v>63</v>
      </c>
      <c r="E43" s="73">
        <v>1</v>
      </c>
      <c r="F43" s="73">
        <v>0</v>
      </c>
      <c r="G43" s="73">
        <v>2</v>
      </c>
      <c r="H43" s="73">
        <v>3</v>
      </c>
      <c r="I43" s="73">
        <v>2</v>
      </c>
      <c r="J43" s="73">
        <v>0</v>
      </c>
      <c r="K43" s="73">
        <v>1</v>
      </c>
      <c r="L43" s="73" t="s">
        <v>61</v>
      </c>
      <c r="M43" s="73">
        <v>1</v>
      </c>
      <c r="N43" s="73">
        <v>3</v>
      </c>
      <c r="O43" s="73">
        <v>2</v>
      </c>
      <c r="P43" s="73">
        <v>2</v>
      </c>
      <c r="Q43" s="73">
        <v>2</v>
      </c>
      <c r="R43" s="73">
        <v>2</v>
      </c>
      <c r="S43" s="73">
        <v>0</v>
      </c>
      <c r="T43" s="73">
        <v>0</v>
      </c>
      <c r="U43" s="73">
        <v>1</v>
      </c>
      <c r="V43" s="73">
        <v>0</v>
      </c>
      <c r="W43" s="73">
        <v>1</v>
      </c>
      <c r="X43" s="73">
        <v>1</v>
      </c>
      <c r="Y43" s="73">
        <v>1</v>
      </c>
      <c r="Z43" s="73">
        <v>1</v>
      </c>
      <c r="AA43" s="73">
        <v>0</v>
      </c>
      <c r="AB43" s="73">
        <v>0</v>
      </c>
      <c r="AC43" s="73" t="s">
        <v>61</v>
      </c>
      <c r="AD43" s="73" t="s">
        <v>61</v>
      </c>
      <c r="AE43" s="73" t="s">
        <v>61</v>
      </c>
      <c r="AF43" s="73">
        <v>26</v>
      </c>
      <c r="AG43" s="73">
        <v>3</v>
      </c>
      <c r="AH43" s="6">
        <v>50.9</v>
      </c>
    </row>
    <row r="44" spans="1:34" x14ac:dyDescent="0.3">
      <c r="A44" s="1">
        <v>39</v>
      </c>
      <c r="B44" s="1" t="s">
        <v>131</v>
      </c>
      <c r="C44" s="2">
        <v>2</v>
      </c>
      <c r="D44" s="73" t="s">
        <v>63</v>
      </c>
      <c r="E44" s="73">
        <v>1</v>
      </c>
      <c r="F44" s="73">
        <v>2</v>
      </c>
      <c r="G44" s="73">
        <v>2</v>
      </c>
      <c r="H44" s="73">
        <v>3</v>
      </c>
      <c r="I44" s="73">
        <v>2</v>
      </c>
      <c r="J44" s="73">
        <v>0</v>
      </c>
      <c r="K44" s="73">
        <v>1</v>
      </c>
      <c r="L44" s="73">
        <v>2</v>
      </c>
      <c r="M44" s="73">
        <v>1</v>
      </c>
      <c r="N44" s="73">
        <v>2</v>
      </c>
      <c r="O44" s="73">
        <v>2</v>
      </c>
      <c r="P44" s="73">
        <v>2</v>
      </c>
      <c r="Q44" s="73">
        <v>2</v>
      </c>
      <c r="R44" s="73">
        <v>2</v>
      </c>
      <c r="S44" s="73">
        <v>0</v>
      </c>
      <c r="T44" s="73">
        <v>0</v>
      </c>
      <c r="U44" s="73">
        <v>2</v>
      </c>
      <c r="V44" s="73">
        <v>1</v>
      </c>
      <c r="W44" s="73">
        <v>0</v>
      </c>
      <c r="X44" s="73">
        <v>1</v>
      </c>
      <c r="Y44" s="73">
        <v>1</v>
      </c>
      <c r="Z44" s="73">
        <v>1</v>
      </c>
      <c r="AA44" s="73">
        <v>0</v>
      </c>
      <c r="AB44" s="73">
        <v>0</v>
      </c>
      <c r="AC44" s="73" t="s">
        <v>61</v>
      </c>
      <c r="AD44" s="73" t="s">
        <v>61</v>
      </c>
      <c r="AE44" s="73" t="s">
        <v>61</v>
      </c>
      <c r="AF44" s="73">
        <v>30</v>
      </c>
      <c r="AG44" s="73">
        <v>3</v>
      </c>
      <c r="AH44" s="6">
        <v>58.8</v>
      </c>
    </row>
    <row r="45" spans="1:34" x14ac:dyDescent="0.3">
      <c r="A45" s="1">
        <v>40</v>
      </c>
      <c r="B45" s="1" t="s">
        <v>132</v>
      </c>
      <c r="C45" s="2">
        <v>1</v>
      </c>
      <c r="D45" s="73" t="s">
        <v>63</v>
      </c>
      <c r="E45" s="73">
        <v>2</v>
      </c>
      <c r="F45" s="73">
        <v>0</v>
      </c>
      <c r="G45" s="73">
        <v>2</v>
      </c>
      <c r="H45" s="73">
        <v>3</v>
      </c>
      <c r="I45" s="73">
        <v>3</v>
      </c>
      <c r="J45" s="73">
        <v>3</v>
      </c>
      <c r="K45" s="73">
        <v>1</v>
      </c>
      <c r="L45" s="73">
        <v>1</v>
      </c>
      <c r="M45" s="73">
        <v>1</v>
      </c>
      <c r="N45" s="73">
        <v>1</v>
      </c>
      <c r="O45" s="73">
        <v>1</v>
      </c>
      <c r="P45" s="73">
        <v>0</v>
      </c>
      <c r="Q45" s="73">
        <v>2</v>
      </c>
      <c r="R45" s="73">
        <v>2</v>
      </c>
      <c r="S45" s="73">
        <v>1</v>
      </c>
      <c r="T45" s="73">
        <v>1</v>
      </c>
      <c r="U45" s="73">
        <v>2</v>
      </c>
      <c r="V45" s="73">
        <v>2</v>
      </c>
      <c r="W45" s="73">
        <v>1</v>
      </c>
      <c r="X45" s="73">
        <v>1</v>
      </c>
      <c r="Y45" s="73">
        <v>1</v>
      </c>
      <c r="Z45" s="73">
        <v>1</v>
      </c>
      <c r="AA45" s="73">
        <v>0</v>
      </c>
      <c r="AB45" s="73">
        <v>0</v>
      </c>
      <c r="AC45" s="73">
        <v>0</v>
      </c>
      <c r="AD45" s="73">
        <v>0</v>
      </c>
      <c r="AE45" s="73">
        <v>0</v>
      </c>
      <c r="AF45" s="73">
        <v>32</v>
      </c>
      <c r="AG45" s="73">
        <v>4</v>
      </c>
      <c r="AH45" s="6">
        <v>62.7</v>
      </c>
    </row>
    <row r="46" spans="1:34" x14ac:dyDescent="0.3">
      <c r="A46" s="1">
        <v>41</v>
      </c>
      <c r="B46" s="1" t="s">
        <v>133</v>
      </c>
      <c r="C46" s="2">
        <v>1</v>
      </c>
      <c r="D46" s="73" t="s">
        <v>63</v>
      </c>
      <c r="E46" s="73">
        <v>2</v>
      </c>
      <c r="F46" s="73">
        <v>1</v>
      </c>
      <c r="G46" s="73">
        <v>2</v>
      </c>
      <c r="H46" s="73">
        <v>3</v>
      </c>
      <c r="I46" s="73">
        <v>3</v>
      </c>
      <c r="J46" s="73">
        <v>3</v>
      </c>
      <c r="K46" s="73">
        <v>1</v>
      </c>
      <c r="L46" s="73" t="s">
        <v>61</v>
      </c>
      <c r="M46" s="73">
        <v>1</v>
      </c>
      <c r="N46" s="73" t="s">
        <v>61</v>
      </c>
      <c r="O46" s="73">
        <v>2</v>
      </c>
      <c r="P46" s="73">
        <v>0</v>
      </c>
      <c r="Q46" s="73">
        <v>2</v>
      </c>
      <c r="R46" s="73">
        <v>2</v>
      </c>
      <c r="S46" s="73">
        <v>1</v>
      </c>
      <c r="T46" s="73">
        <v>1</v>
      </c>
      <c r="U46" s="73">
        <v>1</v>
      </c>
      <c r="V46" s="73">
        <v>1</v>
      </c>
      <c r="W46" s="73">
        <v>1</v>
      </c>
      <c r="X46" s="73">
        <v>0</v>
      </c>
      <c r="Y46" s="73">
        <v>0</v>
      </c>
      <c r="Z46" s="73">
        <v>0</v>
      </c>
      <c r="AA46" s="73" t="s">
        <v>61</v>
      </c>
      <c r="AB46" s="73" t="s">
        <v>61</v>
      </c>
      <c r="AC46" s="73" t="s">
        <v>61</v>
      </c>
      <c r="AD46" s="73" t="s">
        <v>61</v>
      </c>
      <c r="AE46" s="73" t="s">
        <v>61</v>
      </c>
      <c r="AF46" s="73">
        <v>27</v>
      </c>
      <c r="AG46" s="73">
        <v>3</v>
      </c>
      <c r="AH46" s="6">
        <v>52.9</v>
      </c>
    </row>
    <row r="47" spans="1:34" x14ac:dyDescent="0.3">
      <c r="A47" s="1">
        <v>42</v>
      </c>
      <c r="B47" s="1" t="s">
        <v>134</v>
      </c>
      <c r="C47" s="2">
        <v>1</v>
      </c>
      <c r="D47" s="73" t="s">
        <v>63</v>
      </c>
      <c r="E47" s="73">
        <v>2</v>
      </c>
      <c r="F47" s="73">
        <v>1</v>
      </c>
      <c r="G47" s="73">
        <v>2</v>
      </c>
      <c r="H47" s="73">
        <v>3</v>
      </c>
      <c r="I47" s="73">
        <v>3</v>
      </c>
      <c r="J47" s="73">
        <v>2</v>
      </c>
      <c r="K47" s="73">
        <v>1</v>
      </c>
      <c r="L47" s="73">
        <v>1</v>
      </c>
      <c r="M47" s="73">
        <v>1</v>
      </c>
      <c r="N47" s="73">
        <v>1</v>
      </c>
      <c r="O47" s="73">
        <v>2</v>
      </c>
      <c r="P47" s="73">
        <v>0</v>
      </c>
      <c r="Q47" s="73">
        <v>2</v>
      </c>
      <c r="R47" s="73">
        <v>2</v>
      </c>
      <c r="S47" s="73" t="s">
        <v>61</v>
      </c>
      <c r="T47" s="73">
        <v>1</v>
      </c>
      <c r="U47" s="73">
        <v>1</v>
      </c>
      <c r="V47" s="73" t="s">
        <v>61</v>
      </c>
      <c r="W47" s="73">
        <v>1</v>
      </c>
      <c r="X47" s="73">
        <v>0</v>
      </c>
      <c r="Y47" s="73" t="s">
        <v>61</v>
      </c>
      <c r="Z47" s="73" t="s">
        <v>61</v>
      </c>
      <c r="AA47" s="73" t="s">
        <v>61</v>
      </c>
      <c r="AB47" s="73" t="s">
        <v>61</v>
      </c>
      <c r="AC47" s="73" t="s">
        <v>61</v>
      </c>
      <c r="AD47" s="73" t="s">
        <v>61</v>
      </c>
      <c r="AE47" s="73" t="s">
        <v>61</v>
      </c>
      <c r="AF47" s="73">
        <v>26</v>
      </c>
      <c r="AG47" s="73">
        <v>3</v>
      </c>
      <c r="AH47" s="6">
        <v>50.9</v>
      </c>
    </row>
    <row r="48" spans="1:34" x14ac:dyDescent="0.3">
      <c r="A48" s="1">
        <v>43</v>
      </c>
      <c r="B48" s="1" t="s">
        <v>135</v>
      </c>
      <c r="C48" s="2">
        <v>1</v>
      </c>
      <c r="D48" s="73" t="s">
        <v>63</v>
      </c>
      <c r="E48" s="73">
        <v>1</v>
      </c>
      <c r="F48" s="73">
        <v>0</v>
      </c>
      <c r="G48" s="73">
        <v>2</v>
      </c>
      <c r="H48" s="73">
        <v>3</v>
      </c>
      <c r="I48" s="73">
        <v>3</v>
      </c>
      <c r="J48" s="73">
        <v>2</v>
      </c>
      <c r="K48" s="73">
        <v>1</v>
      </c>
      <c r="L48" s="73" t="s">
        <v>61</v>
      </c>
      <c r="M48" s="73">
        <v>1</v>
      </c>
      <c r="N48" s="73" t="s">
        <v>61</v>
      </c>
      <c r="O48" s="73">
        <v>2</v>
      </c>
      <c r="P48" s="73">
        <v>2</v>
      </c>
      <c r="Q48" s="73">
        <v>2</v>
      </c>
      <c r="R48" s="73">
        <v>2</v>
      </c>
      <c r="S48" s="73">
        <v>1</v>
      </c>
      <c r="T48" s="73">
        <v>1</v>
      </c>
      <c r="U48" s="73">
        <v>1</v>
      </c>
      <c r="V48" s="73" t="s">
        <v>61</v>
      </c>
      <c r="W48" s="73">
        <v>1</v>
      </c>
      <c r="X48" s="73">
        <v>1</v>
      </c>
      <c r="Y48" s="73" t="s">
        <v>61</v>
      </c>
      <c r="Z48" s="73" t="s">
        <v>61</v>
      </c>
      <c r="AA48" s="73" t="s">
        <v>61</v>
      </c>
      <c r="AB48" s="73" t="s">
        <v>61</v>
      </c>
      <c r="AC48" s="73" t="s">
        <v>61</v>
      </c>
      <c r="AD48" s="73" t="s">
        <v>61</v>
      </c>
      <c r="AE48" s="73" t="s">
        <v>61</v>
      </c>
      <c r="AF48" s="73">
        <v>26</v>
      </c>
      <c r="AG48" s="73">
        <v>3</v>
      </c>
      <c r="AH48" s="6">
        <v>50.9</v>
      </c>
    </row>
    <row r="49" spans="1:34" x14ac:dyDescent="0.3">
      <c r="A49" s="1">
        <v>44</v>
      </c>
      <c r="B49" s="1" t="s">
        <v>137</v>
      </c>
      <c r="C49" s="2">
        <v>1</v>
      </c>
      <c r="D49" s="73" t="s">
        <v>63</v>
      </c>
      <c r="E49" s="73">
        <v>0</v>
      </c>
      <c r="F49" s="73">
        <v>0</v>
      </c>
      <c r="G49" s="73">
        <v>2</v>
      </c>
      <c r="H49" s="73" t="s">
        <v>61</v>
      </c>
      <c r="I49" s="73" t="s">
        <v>61</v>
      </c>
      <c r="J49" s="73" t="s">
        <v>61</v>
      </c>
      <c r="K49" s="73">
        <v>0</v>
      </c>
      <c r="L49" s="73">
        <v>0</v>
      </c>
      <c r="M49" s="73">
        <v>0</v>
      </c>
      <c r="N49" s="73" t="s">
        <v>61</v>
      </c>
      <c r="O49" s="73">
        <v>2</v>
      </c>
      <c r="P49" s="73">
        <v>0</v>
      </c>
      <c r="Q49" s="73">
        <v>2</v>
      </c>
      <c r="R49" s="73">
        <v>2</v>
      </c>
      <c r="S49" s="73" t="s">
        <v>61</v>
      </c>
      <c r="T49" s="73">
        <v>0</v>
      </c>
      <c r="U49" s="73">
        <v>0</v>
      </c>
      <c r="V49" s="73" t="s">
        <v>61</v>
      </c>
      <c r="W49" s="73">
        <v>0</v>
      </c>
      <c r="X49" s="73" t="s">
        <v>61</v>
      </c>
      <c r="Y49" s="73" t="s">
        <v>61</v>
      </c>
      <c r="Z49" s="73" t="s">
        <v>61</v>
      </c>
      <c r="AA49" s="73" t="s">
        <v>61</v>
      </c>
      <c r="AB49" s="73" t="s">
        <v>61</v>
      </c>
      <c r="AC49" s="73" t="s">
        <v>61</v>
      </c>
      <c r="AD49" s="73" t="s">
        <v>61</v>
      </c>
      <c r="AE49" s="73" t="s">
        <v>61</v>
      </c>
      <c r="AF49" s="73">
        <v>8</v>
      </c>
      <c r="AG49" s="73">
        <v>2</v>
      </c>
      <c r="AH49" s="6">
        <v>15.68</v>
      </c>
    </row>
    <row r="50" spans="1:34" x14ac:dyDescent="0.3">
      <c r="A50" s="1">
        <v>45</v>
      </c>
      <c r="B50" s="1" t="s">
        <v>138</v>
      </c>
      <c r="C50" s="2">
        <v>1</v>
      </c>
      <c r="D50" s="73" t="s">
        <v>63</v>
      </c>
      <c r="E50" s="73">
        <v>0</v>
      </c>
      <c r="F50" s="73">
        <v>1</v>
      </c>
      <c r="G50" s="73">
        <v>2</v>
      </c>
      <c r="H50" s="73">
        <v>3</v>
      </c>
      <c r="I50" s="73">
        <v>3</v>
      </c>
      <c r="J50" s="73">
        <v>1</v>
      </c>
      <c r="K50" s="73">
        <v>1</v>
      </c>
      <c r="L50" s="73">
        <v>1</v>
      </c>
      <c r="M50" s="73">
        <v>1</v>
      </c>
      <c r="N50" s="73">
        <v>1</v>
      </c>
      <c r="O50" s="73">
        <v>2</v>
      </c>
      <c r="P50" s="73">
        <v>1</v>
      </c>
      <c r="Q50" s="73">
        <v>2</v>
      </c>
      <c r="R50" s="73">
        <v>2</v>
      </c>
      <c r="S50" s="73">
        <v>1</v>
      </c>
      <c r="T50" s="73">
        <v>1</v>
      </c>
      <c r="U50" s="73">
        <v>1</v>
      </c>
      <c r="V50" s="73" t="s">
        <v>61</v>
      </c>
      <c r="W50" s="73">
        <v>1</v>
      </c>
      <c r="X50" s="73">
        <v>1</v>
      </c>
      <c r="Y50" s="73" t="s">
        <v>61</v>
      </c>
      <c r="Z50" s="73" t="s">
        <v>61</v>
      </c>
      <c r="AA50" s="73" t="s">
        <v>61</v>
      </c>
      <c r="AB50" s="73" t="s">
        <v>61</v>
      </c>
      <c r="AC50" s="73" t="s">
        <v>61</v>
      </c>
      <c r="AD50" s="73" t="s">
        <v>61</v>
      </c>
      <c r="AE50" s="73" t="s">
        <v>61</v>
      </c>
      <c r="AF50" s="73">
        <v>26</v>
      </c>
      <c r="AG50" s="73">
        <v>3</v>
      </c>
      <c r="AH50" s="6">
        <v>50.9</v>
      </c>
    </row>
    <row r="51" spans="1:34" x14ac:dyDescent="0.3">
      <c r="A51" s="1">
        <v>46</v>
      </c>
      <c r="B51" s="1" t="s">
        <v>139</v>
      </c>
      <c r="C51" s="2">
        <v>1</v>
      </c>
      <c r="D51" s="73" t="s">
        <v>63</v>
      </c>
      <c r="E51" s="73">
        <v>1</v>
      </c>
      <c r="F51" s="73">
        <v>1</v>
      </c>
      <c r="G51" s="73">
        <v>2</v>
      </c>
      <c r="H51" s="73">
        <v>3</v>
      </c>
      <c r="I51" s="73">
        <v>2</v>
      </c>
      <c r="J51" s="73">
        <v>3</v>
      </c>
      <c r="K51" s="73">
        <v>1</v>
      </c>
      <c r="L51" s="73" t="s">
        <v>61</v>
      </c>
      <c r="M51" s="73">
        <v>1</v>
      </c>
      <c r="N51" s="73" t="s">
        <v>61</v>
      </c>
      <c r="O51" s="73">
        <v>2</v>
      </c>
      <c r="P51" s="73">
        <v>1</v>
      </c>
      <c r="Q51" s="73">
        <v>2</v>
      </c>
      <c r="R51" s="73">
        <v>2</v>
      </c>
      <c r="S51" s="73">
        <v>1</v>
      </c>
      <c r="T51" s="73">
        <v>1</v>
      </c>
      <c r="U51" s="73">
        <v>1</v>
      </c>
      <c r="V51" s="73" t="s">
        <v>61</v>
      </c>
      <c r="W51" s="73">
        <v>1</v>
      </c>
      <c r="X51" s="73">
        <v>1</v>
      </c>
      <c r="Y51" s="73" t="s">
        <v>61</v>
      </c>
      <c r="Z51" s="73" t="s">
        <v>61</v>
      </c>
      <c r="AA51" s="73" t="s">
        <v>61</v>
      </c>
      <c r="AB51" s="73" t="s">
        <v>61</v>
      </c>
      <c r="AC51" s="73" t="s">
        <v>61</v>
      </c>
      <c r="AD51" s="73" t="s">
        <v>61</v>
      </c>
      <c r="AE51" s="73" t="s">
        <v>61</v>
      </c>
      <c r="AF51" s="73">
        <v>26</v>
      </c>
      <c r="AG51" s="73">
        <v>3</v>
      </c>
      <c r="AH51" s="6">
        <v>50.9</v>
      </c>
    </row>
    <row r="52" spans="1:34" x14ac:dyDescent="0.3">
      <c r="A52" s="1">
        <v>47</v>
      </c>
      <c r="B52" s="1" t="s">
        <v>140</v>
      </c>
      <c r="C52" s="2">
        <v>1</v>
      </c>
      <c r="D52" s="73" t="s">
        <v>63</v>
      </c>
      <c r="E52" s="73">
        <v>0</v>
      </c>
      <c r="F52" s="73">
        <v>0</v>
      </c>
      <c r="G52" s="73">
        <v>2</v>
      </c>
      <c r="H52" s="73">
        <v>3</v>
      </c>
      <c r="I52" s="73">
        <v>2</v>
      </c>
      <c r="J52" s="73">
        <v>3</v>
      </c>
      <c r="K52" s="73">
        <v>1</v>
      </c>
      <c r="L52" s="73">
        <v>1</v>
      </c>
      <c r="M52" s="73">
        <v>1</v>
      </c>
      <c r="N52" s="73">
        <v>1</v>
      </c>
      <c r="O52" s="73">
        <v>2</v>
      </c>
      <c r="P52" s="73">
        <v>1</v>
      </c>
      <c r="Q52" s="73">
        <v>2</v>
      </c>
      <c r="R52" s="73">
        <v>2</v>
      </c>
      <c r="S52" s="73">
        <v>1</v>
      </c>
      <c r="T52" s="73">
        <v>1</v>
      </c>
      <c r="U52" s="73">
        <v>1</v>
      </c>
      <c r="V52" s="73" t="s">
        <v>61</v>
      </c>
      <c r="W52" s="73">
        <v>1</v>
      </c>
      <c r="X52" s="73">
        <v>1</v>
      </c>
      <c r="Y52" s="73" t="s">
        <v>61</v>
      </c>
      <c r="Z52" s="73" t="s">
        <v>61</v>
      </c>
      <c r="AA52" s="73" t="s">
        <v>61</v>
      </c>
      <c r="AB52" s="73" t="s">
        <v>61</v>
      </c>
      <c r="AC52" s="73" t="s">
        <v>61</v>
      </c>
      <c r="AD52" s="73" t="s">
        <v>61</v>
      </c>
      <c r="AE52" s="73" t="s">
        <v>61</v>
      </c>
      <c r="AF52" s="73">
        <v>26</v>
      </c>
      <c r="AG52" s="73">
        <v>3</v>
      </c>
      <c r="AH52" s="6">
        <v>50.9</v>
      </c>
    </row>
    <row r="53" spans="1:34" x14ac:dyDescent="0.3">
      <c r="A53" s="1">
        <v>48</v>
      </c>
      <c r="B53" s="1" t="s">
        <v>141</v>
      </c>
      <c r="C53" s="2">
        <v>2</v>
      </c>
      <c r="D53" s="73" t="s">
        <v>63</v>
      </c>
      <c r="E53" s="73">
        <v>0</v>
      </c>
      <c r="F53" s="73">
        <v>0</v>
      </c>
      <c r="G53" s="73">
        <v>2</v>
      </c>
      <c r="H53" s="73">
        <v>3</v>
      </c>
      <c r="I53" s="73">
        <v>3</v>
      </c>
      <c r="J53" s="73">
        <v>2</v>
      </c>
      <c r="K53" s="73">
        <v>1</v>
      </c>
      <c r="L53" s="73" t="s">
        <v>61</v>
      </c>
      <c r="M53" s="73">
        <v>1</v>
      </c>
      <c r="N53" s="73" t="s">
        <v>61</v>
      </c>
      <c r="O53" s="73">
        <v>2</v>
      </c>
      <c r="P53" s="73">
        <v>1</v>
      </c>
      <c r="Q53" s="73">
        <v>2</v>
      </c>
      <c r="R53" s="73">
        <v>2</v>
      </c>
      <c r="S53" s="73">
        <v>1</v>
      </c>
      <c r="T53" s="73">
        <v>1</v>
      </c>
      <c r="U53" s="73">
        <v>1</v>
      </c>
      <c r="V53" s="73" t="s">
        <v>61</v>
      </c>
      <c r="W53" s="73">
        <v>1</v>
      </c>
      <c r="X53" s="73">
        <v>1</v>
      </c>
      <c r="Y53" s="73">
        <v>1</v>
      </c>
      <c r="Z53" s="73">
        <v>1</v>
      </c>
      <c r="AA53" s="73" t="s">
        <v>61</v>
      </c>
      <c r="AB53" s="73" t="s">
        <v>61</v>
      </c>
      <c r="AC53" s="73" t="s">
        <v>61</v>
      </c>
      <c r="AD53" s="73" t="s">
        <v>61</v>
      </c>
      <c r="AE53" s="73" t="s">
        <v>61</v>
      </c>
      <c r="AF53" s="73">
        <v>26</v>
      </c>
      <c r="AG53" s="73">
        <v>3</v>
      </c>
      <c r="AH53" s="6">
        <v>50.9</v>
      </c>
    </row>
    <row r="54" spans="1:34" x14ac:dyDescent="0.3">
      <c r="A54" s="1">
        <v>49</v>
      </c>
      <c r="B54" s="1" t="s">
        <v>142</v>
      </c>
      <c r="C54" s="2">
        <v>2</v>
      </c>
      <c r="D54" s="73" t="s">
        <v>63</v>
      </c>
      <c r="E54" s="73">
        <v>0</v>
      </c>
      <c r="F54" s="73">
        <v>0</v>
      </c>
      <c r="G54" s="73">
        <v>2</v>
      </c>
      <c r="H54" s="73">
        <v>3</v>
      </c>
      <c r="I54" s="73">
        <v>3</v>
      </c>
      <c r="J54" s="73">
        <v>2</v>
      </c>
      <c r="K54" s="73">
        <v>1</v>
      </c>
      <c r="L54" s="73" t="s">
        <v>61</v>
      </c>
      <c r="M54" s="73">
        <v>1</v>
      </c>
      <c r="N54" s="73" t="s">
        <v>61</v>
      </c>
      <c r="O54" s="73" t="s">
        <v>61</v>
      </c>
      <c r="P54" s="73">
        <v>2</v>
      </c>
      <c r="Q54" s="73">
        <v>2</v>
      </c>
      <c r="R54" s="73">
        <v>2</v>
      </c>
      <c r="S54" s="73">
        <v>1</v>
      </c>
      <c r="T54" s="73">
        <v>1</v>
      </c>
      <c r="U54" s="73">
        <v>2</v>
      </c>
      <c r="V54" s="73" t="s">
        <v>61</v>
      </c>
      <c r="W54" s="73">
        <v>1</v>
      </c>
      <c r="X54" s="73">
        <v>1</v>
      </c>
      <c r="Y54" s="73">
        <v>1</v>
      </c>
      <c r="Z54" s="73">
        <v>1</v>
      </c>
      <c r="AA54" s="73">
        <v>0</v>
      </c>
      <c r="AB54" s="73">
        <v>0</v>
      </c>
      <c r="AC54" s="73" t="s">
        <v>61</v>
      </c>
      <c r="AD54" s="73" t="s">
        <v>61</v>
      </c>
      <c r="AE54" s="73" t="s">
        <v>61</v>
      </c>
      <c r="AF54" s="73">
        <v>26</v>
      </c>
      <c r="AG54" s="73">
        <v>3</v>
      </c>
      <c r="AH54" s="6">
        <v>50.9</v>
      </c>
    </row>
    <row r="55" spans="1:34" x14ac:dyDescent="0.3">
      <c r="A55" s="1">
        <v>50</v>
      </c>
      <c r="B55" s="1" t="s">
        <v>143</v>
      </c>
      <c r="C55" s="2">
        <v>2</v>
      </c>
      <c r="D55" s="73" t="s">
        <v>63</v>
      </c>
      <c r="E55" s="73">
        <v>0</v>
      </c>
      <c r="F55" s="73">
        <v>0</v>
      </c>
      <c r="G55" s="73">
        <v>2</v>
      </c>
      <c r="H55" s="73">
        <v>3</v>
      </c>
      <c r="I55" s="73">
        <v>1</v>
      </c>
      <c r="J55" s="73">
        <v>1</v>
      </c>
      <c r="K55" s="73">
        <v>1</v>
      </c>
      <c r="L55" s="73" t="s">
        <v>61</v>
      </c>
      <c r="M55" s="73">
        <v>1</v>
      </c>
      <c r="N55" s="73">
        <v>3</v>
      </c>
      <c r="O55" s="73">
        <v>2</v>
      </c>
      <c r="P55" s="73">
        <v>2</v>
      </c>
      <c r="Q55" s="73">
        <v>2</v>
      </c>
      <c r="R55" s="73">
        <v>2</v>
      </c>
      <c r="S55" s="73">
        <v>1</v>
      </c>
      <c r="T55" s="73">
        <v>1</v>
      </c>
      <c r="U55" s="73">
        <v>2</v>
      </c>
      <c r="V55" s="73">
        <v>2</v>
      </c>
      <c r="W55" s="73">
        <v>1</v>
      </c>
      <c r="X55" s="73">
        <v>1</v>
      </c>
      <c r="Y55" s="73">
        <v>1</v>
      </c>
      <c r="Z55" s="73">
        <v>1</v>
      </c>
      <c r="AA55" s="73">
        <v>0</v>
      </c>
      <c r="AB55" s="73">
        <v>0</v>
      </c>
      <c r="AC55" s="73" t="s">
        <v>61</v>
      </c>
      <c r="AD55" s="73" t="s">
        <v>61</v>
      </c>
      <c r="AE55" s="73" t="s">
        <v>61</v>
      </c>
      <c r="AF55" s="73">
        <v>30</v>
      </c>
      <c r="AG55" s="73">
        <v>3</v>
      </c>
      <c r="AH55" s="6">
        <v>58.8</v>
      </c>
    </row>
    <row r="56" spans="1:34" x14ac:dyDescent="0.3">
      <c r="A56" s="1">
        <v>51</v>
      </c>
      <c r="B56" s="1" t="s">
        <v>144</v>
      </c>
      <c r="C56" s="2">
        <v>2</v>
      </c>
      <c r="D56" s="73" t="s">
        <v>63</v>
      </c>
      <c r="E56" s="73">
        <v>2</v>
      </c>
      <c r="F56" s="73">
        <v>0</v>
      </c>
      <c r="G56" s="73">
        <v>2</v>
      </c>
      <c r="H56" s="73">
        <v>3</v>
      </c>
      <c r="I56" s="73">
        <v>3</v>
      </c>
      <c r="J56" s="73">
        <v>3</v>
      </c>
      <c r="K56" s="73">
        <v>1</v>
      </c>
      <c r="L56" s="73" t="s">
        <v>61</v>
      </c>
      <c r="M56" s="73">
        <v>1</v>
      </c>
      <c r="N56" s="73" t="s">
        <v>61</v>
      </c>
      <c r="O56" s="73">
        <v>1</v>
      </c>
      <c r="P56" s="73">
        <v>1</v>
      </c>
      <c r="Q56" s="73">
        <v>2</v>
      </c>
      <c r="R56" s="73">
        <v>2</v>
      </c>
      <c r="S56" s="73">
        <v>1</v>
      </c>
      <c r="T56" s="73">
        <v>1</v>
      </c>
      <c r="U56" s="73">
        <v>2</v>
      </c>
      <c r="V56" s="73">
        <v>3</v>
      </c>
      <c r="W56" s="73">
        <v>1</v>
      </c>
      <c r="X56" s="73">
        <v>1</v>
      </c>
      <c r="Y56" s="73">
        <v>1</v>
      </c>
      <c r="Z56" s="73">
        <v>1</v>
      </c>
      <c r="AA56" s="73">
        <v>0</v>
      </c>
      <c r="AB56" s="73">
        <v>0</v>
      </c>
      <c r="AC56" s="73" t="s">
        <v>61</v>
      </c>
      <c r="AD56" s="73" t="s">
        <v>61</v>
      </c>
      <c r="AE56" s="73" t="s">
        <v>61</v>
      </c>
      <c r="AF56" s="73">
        <v>32</v>
      </c>
      <c r="AG56" s="73">
        <v>4</v>
      </c>
      <c r="AH56" s="6">
        <v>62.7</v>
      </c>
    </row>
    <row r="57" spans="1:34" x14ac:dyDescent="0.3">
      <c r="A57" s="1">
        <v>52</v>
      </c>
      <c r="B57" s="1" t="s">
        <v>145</v>
      </c>
      <c r="C57" s="2">
        <v>2</v>
      </c>
      <c r="D57" s="73" t="s">
        <v>63</v>
      </c>
      <c r="E57" s="73">
        <v>0</v>
      </c>
      <c r="F57" s="73">
        <v>0</v>
      </c>
      <c r="G57" s="73">
        <v>2</v>
      </c>
      <c r="H57" s="73">
        <v>3</v>
      </c>
      <c r="I57" s="73">
        <v>1</v>
      </c>
      <c r="J57" s="73">
        <v>1</v>
      </c>
      <c r="K57" s="73">
        <v>1</v>
      </c>
      <c r="L57" s="73" t="s">
        <v>61</v>
      </c>
      <c r="M57" s="73">
        <v>1</v>
      </c>
      <c r="N57" s="73" t="s">
        <v>61</v>
      </c>
      <c r="O57" s="73">
        <v>2</v>
      </c>
      <c r="P57" s="73">
        <v>1</v>
      </c>
      <c r="Q57" s="73">
        <v>2</v>
      </c>
      <c r="R57" s="73">
        <v>2</v>
      </c>
      <c r="S57" s="73">
        <v>1</v>
      </c>
      <c r="T57" s="73">
        <v>1</v>
      </c>
      <c r="U57" s="73" t="s">
        <v>61</v>
      </c>
      <c r="V57" s="73" t="s">
        <v>61</v>
      </c>
      <c r="W57" s="73" t="s">
        <v>61</v>
      </c>
      <c r="X57" s="73" t="s">
        <v>61</v>
      </c>
      <c r="Y57" s="73" t="s">
        <v>61</v>
      </c>
      <c r="Z57" s="73" t="s">
        <v>61</v>
      </c>
      <c r="AA57" s="73" t="s">
        <v>61</v>
      </c>
      <c r="AB57" s="73" t="s">
        <v>61</v>
      </c>
      <c r="AC57" s="73" t="s">
        <v>61</v>
      </c>
      <c r="AD57" s="73" t="s">
        <v>61</v>
      </c>
      <c r="AE57" s="73" t="s">
        <v>61</v>
      </c>
      <c r="AF57" s="73">
        <v>18</v>
      </c>
      <c r="AG57" s="73">
        <v>2</v>
      </c>
      <c r="AH57" s="6">
        <v>35.299999999999997</v>
      </c>
    </row>
    <row r="58" spans="1:34" ht="15" x14ac:dyDescent="0.25">
      <c r="A58" s="1"/>
      <c r="B58" s="1"/>
      <c r="C58" s="2"/>
      <c r="D58" s="2"/>
      <c r="E58" s="7">
        <v>51.1</v>
      </c>
      <c r="F58" s="7">
        <f>AVERAGE(F6:F57)/3*100</f>
        <v>5.1282051282051286</v>
      </c>
      <c r="G58" s="7">
        <f>AVERAGE(G6:G57)/2*100</f>
        <v>96.15384615384616</v>
      </c>
      <c r="H58" s="7">
        <f>AVERAGE(H6:H57)/3*100</f>
        <v>82.608695652173907</v>
      </c>
      <c r="I58" s="7">
        <f>AVERAGE(I6:I57)/3*100</f>
        <v>57.777777777777786</v>
      </c>
      <c r="J58" s="7">
        <f>AVERAGE(J6:J57)/3*100</f>
        <v>45.736434108527128</v>
      </c>
      <c r="K58" s="7">
        <f>AVERAGE(K6:K57)/1*100</f>
        <v>88.461538461538453</v>
      </c>
      <c r="L58" s="7">
        <f>AVERAGE(L6:L57)/3*100</f>
        <v>65.811965811965806</v>
      </c>
      <c r="M58" s="7">
        <f>AVERAGE(M6:M57)/1*100</f>
        <v>76.470588235294116</v>
      </c>
      <c r="N58" s="7">
        <f>AVERAGE(N6:N57)/3*100</f>
        <v>65.833333333333329</v>
      </c>
      <c r="O58" s="7">
        <f>AVERAGE(O6:O57)/2*100</f>
        <v>81.632653061224488</v>
      </c>
      <c r="P58" s="7">
        <f>AVERAGE(P6:P57)/2*100</f>
        <v>51.923076923076927</v>
      </c>
      <c r="Q58" s="7">
        <f>AVERAGE(Q6:Q57)/2*100</f>
        <v>82.432432432432435</v>
      </c>
      <c r="R58" s="7">
        <f>AVERAGE(R6:R57)/2*100</f>
        <v>79.268292682926827</v>
      </c>
      <c r="S58" s="7">
        <f>AVERAGE(S6:S57)/1*100</f>
        <v>81.395348837209298</v>
      </c>
      <c r="T58" s="7">
        <f>AVERAGE(T6:T57)/1*100</f>
        <v>72</v>
      </c>
      <c r="U58" s="7">
        <f>AVERAGE(U6:U57)/2*100</f>
        <v>89.795918367346943</v>
      </c>
      <c r="V58" s="7">
        <f>AVERAGE(V6:V57)/3*100</f>
        <v>87.804878048780495</v>
      </c>
      <c r="W58" s="7">
        <f>AVERAGE(W6:W57)/1*100</f>
        <v>81.25</v>
      </c>
      <c r="X58" s="7">
        <f>AVERAGE(X6:X57)/1*100</f>
        <v>65</v>
      </c>
      <c r="Y58" s="7">
        <f>AVERAGE(Y6:Y57)/1*100</f>
        <v>86.206896551724128</v>
      </c>
      <c r="Z58" s="7">
        <f>AVERAGE(Z6:Z57)/1*100</f>
        <v>89.65517241379311</v>
      </c>
      <c r="AA58" s="7">
        <f>AVERAGE(AA6:AA57)/1*100</f>
        <v>55.555555555555557</v>
      </c>
      <c r="AB58" s="7">
        <f>AVERAGE(AB6:AB57)/2*100</f>
        <v>63.793103448275865</v>
      </c>
      <c r="AC58" s="7">
        <v>53.2</v>
      </c>
      <c r="AD58" s="7">
        <v>53.1</v>
      </c>
      <c r="AE58" s="7">
        <f>AVERAGE(AE6:AE57)/1*100</f>
        <v>54.838709677419352</v>
      </c>
      <c r="AF58" s="34">
        <f>AVERAGE(AF6:AF57)</f>
        <v>26.865384615384617</v>
      </c>
      <c r="AG58" s="34">
        <f>AVERAGE(AG6:AG57)</f>
        <v>3</v>
      </c>
      <c r="AH58" s="34">
        <v>53.65</v>
      </c>
    </row>
    <row r="59" spans="1:34" s="27" customFormat="1" x14ac:dyDescent="0.3">
      <c r="C59" s="35"/>
      <c r="D59" s="35"/>
      <c r="AF59" s="36"/>
      <c r="AG59" s="35"/>
    </row>
    <row r="60" spans="1:34" x14ac:dyDescent="0.3">
      <c r="E60" s="14">
        <v>132</v>
      </c>
      <c r="AF60" s="79" t="s">
        <v>10</v>
      </c>
      <c r="AG60" s="80"/>
    </row>
    <row r="61" spans="1:34" x14ac:dyDescent="0.3">
      <c r="E61" s="2">
        <f t="shared" ref="E61:AB61" si="0">COUNTIF(E6:E57,E1)/$E$60</f>
        <v>0.22727272727272727</v>
      </c>
      <c r="F61" s="2">
        <f t="shared" si="0"/>
        <v>0.34848484848484851</v>
      </c>
      <c r="G61" s="2">
        <f t="shared" si="0"/>
        <v>0</v>
      </c>
      <c r="H61" s="2">
        <f t="shared" si="0"/>
        <v>3.787878787878788E-2</v>
      </c>
      <c r="I61" s="2">
        <f t="shared" si="0"/>
        <v>6.0606060606060608E-2</v>
      </c>
      <c r="J61" s="2">
        <f t="shared" si="0"/>
        <v>7.575757575757576E-2</v>
      </c>
      <c r="K61" s="2">
        <f t="shared" si="0"/>
        <v>4.5454545454545456E-2</v>
      </c>
      <c r="L61" s="2">
        <f t="shared" si="0"/>
        <v>2.2727272727272728E-2</v>
      </c>
      <c r="M61" s="2">
        <f t="shared" si="0"/>
        <v>9.0909090909090912E-2</v>
      </c>
      <c r="N61" s="2">
        <f t="shared" si="0"/>
        <v>7.575757575757576E-3</v>
      </c>
      <c r="O61" s="2">
        <f t="shared" si="0"/>
        <v>0</v>
      </c>
      <c r="P61" s="2">
        <f t="shared" si="0"/>
        <v>0.12878787878787878</v>
      </c>
      <c r="Q61" s="2">
        <f t="shared" si="0"/>
        <v>1.5151515151515152E-2</v>
      </c>
      <c r="R61" s="2">
        <f t="shared" si="0"/>
        <v>3.787878787878788E-2</v>
      </c>
      <c r="S61" s="2">
        <f t="shared" si="0"/>
        <v>6.0606060606060608E-2</v>
      </c>
      <c r="T61" s="2">
        <f t="shared" si="0"/>
        <v>0.10606060606060606</v>
      </c>
      <c r="U61" s="2">
        <f t="shared" si="0"/>
        <v>7.575757575757576E-3</v>
      </c>
      <c r="V61" s="2">
        <f t="shared" si="0"/>
        <v>7.575757575757576E-3</v>
      </c>
      <c r="W61" s="2">
        <f t="shared" si="0"/>
        <v>6.8181818181818177E-2</v>
      </c>
      <c r="X61" s="2">
        <f t="shared" si="0"/>
        <v>0.10606060606060606</v>
      </c>
      <c r="Y61" s="2">
        <f t="shared" si="0"/>
        <v>3.0303030303030304E-2</v>
      </c>
      <c r="Z61" s="2">
        <f t="shared" si="0"/>
        <v>2.2727272727272728E-2</v>
      </c>
      <c r="AA61" s="2">
        <f t="shared" si="0"/>
        <v>0.12121212121212122</v>
      </c>
      <c r="AB61" s="2">
        <f t="shared" si="0"/>
        <v>6.8181818181818177E-2</v>
      </c>
      <c r="AC61" s="2"/>
      <c r="AD61" s="2"/>
      <c r="AE61" s="2">
        <f>COUNTIF(AE6:AE57,AE1)/$E$60</f>
        <v>0.10606060606060606</v>
      </c>
      <c r="AF61" s="79" t="s">
        <v>11</v>
      </c>
      <c r="AG61" s="80"/>
    </row>
    <row r="62" spans="1:34" x14ac:dyDescent="0.3">
      <c r="E62" s="2">
        <f t="shared" ref="E62:AE62" si="1">$E$60-E61-E64-E63</f>
        <v>101.77272727272728</v>
      </c>
      <c r="F62" s="2">
        <f t="shared" si="1"/>
        <v>85.651515151515156</v>
      </c>
      <c r="G62" s="2">
        <f t="shared" si="1"/>
        <v>132</v>
      </c>
      <c r="H62" s="2">
        <f t="shared" si="1"/>
        <v>126.96212121212122</v>
      </c>
      <c r="I62" s="2">
        <f t="shared" si="1"/>
        <v>123.93939393939394</v>
      </c>
      <c r="J62" s="2">
        <f t="shared" si="1"/>
        <v>121.92424242424244</v>
      </c>
      <c r="K62" s="2">
        <f t="shared" si="1"/>
        <v>125.95454545454547</v>
      </c>
      <c r="L62" s="2">
        <f t="shared" si="1"/>
        <v>128.97727272727272</v>
      </c>
      <c r="M62" s="2">
        <f t="shared" si="1"/>
        <v>119.90909090909091</v>
      </c>
      <c r="N62" s="2">
        <f t="shared" si="1"/>
        <v>130.99242424242425</v>
      </c>
      <c r="O62" s="2">
        <f t="shared" si="1"/>
        <v>132</v>
      </c>
      <c r="P62" s="2">
        <f t="shared" si="1"/>
        <v>114.87121212121212</v>
      </c>
      <c r="Q62" s="2">
        <f t="shared" ref="Q62:AA62" si="2">$E$60-Q61-Q64-Q63</f>
        <v>129.9848484848485</v>
      </c>
      <c r="R62" s="2">
        <f t="shared" si="2"/>
        <v>126.96212121212122</v>
      </c>
      <c r="S62" s="2">
        <f t="shared" si="2"/>
        <v>123.93939393939394</v>
      </c>
      <c r="T62" s="2">
        <f t="shared" si="2"/>
        <v>117.89393939393941</v>
      </c>
      <c r="U62" s="2">
        <f t="shared" si="2"/>
        <v>130.99242424242425</v>
      </c>
      <c r="V62" s="2">
        <f t="shared" si="2"/>
        <v>130.99242424242425</v>
      </c>
      <c r="W62" s="2">
        <f t="shared" si="2"/>
        <v>122.93181818181819</v>
      </c>
      <c r="X62" s="2">
        <f t="shared" si="2"/>
        <v>117.89393939393941</v>
      </c>
      <c r="Y62" s="2">
        <f t="shared" si="2"/>
        <v>127.96969696969697</v>
      </c>
      <c r="Z62" s="2">
        <f t="shared" si="2"/>
        <v>128.97727272727272</v>
      </c>
      <c r="AA62" s="2">
        <f t="shared" si="2"/>
        <v>115.87878787878788</v>
      </c>
      <c r="AB62" s="2">
        <f t="shared" si="1"/>
        <v>122.93181818181819</v>
      </c>
      <c r="AC62" s="72"/>
      <c r="AD62" s="72"/>
      <c r="AE62" s="37">
        <f t="shared" si="1"/>
        <v>117.89393939393941</v>
      </c>
      <c r="AF62" s="79" t="s">
        <v>12</v>
      </c>
      <c r="AG62" s="80"/>
    </row>
    <row r="63" spans="1:34" x14ac:dyDescent="0.3">
      <c r="E63" s="2">
        <f t="shared" ref="E63:AB63" si="3">COUNTIF(E6:E57,"=N  ")</f>
        <v>0</v>
      </c>
      <c r="F63" s="2">
        <f t="shared" si="3"/>
        <v>0</v>
      </c>
      <c r="G63" s="2">
        <f t="shared" si="3"/>
        <v>0</v>
      </c>
      <c r="H63" s="2">
        <f t="shared" si="3"/>
        <v>0</v>
      </c>
      <c r="I63" s="2">
        <f t="shared" si="3"/>
        <v>0</v>
      </c>
      <c r="J63" s="2">
        <f t="shared" si="3"/>
        <v>0</v>
      </c>
      <c r="K63" s="2">
        <f t="shared" si="3"/>
        <v>0</v>
      </c>
      <c r="L63" s="2">
        <f t="shared" si="3"/>
        <v>0</v>
      </c>
      <c r="M63" s="2">
        <f t="shared" si="3"/>
        <v>0</v>
      </c>
      <c r="N63" s="2">
        <f t="shared" si="3"/>
        <v>0</v>
      </c>
      <c r="O63" s="2">
        <f t="shared" si="3"/>
        <v>0</v>
      </c>
      <c r="P63" s="2">
        <f t="shared" si="3"/>
        <v>0</v>
      </c>
      <c r="Q63" s="2">
        <f t="shared" si="3"/>
        <v>0</v>
      </c>
      <c r="R63" s="2">
        <f t="shared" si="3"/>
        <v>0</v>
      </c>
      <c r="S63" s="2">
        <f t="shared" si="3"/>
        <v>0</v>
      </c>
      <c r="T63" s="2">
        <f t="shared" si="3"/>
        <v>0</v>
      </c>
      <c r="U63" s="2">
        <f t="shared" si="3"/>
        <v>0</v>
      </c>
      <c r="V63" s="2">
        <f t="shared" si="3"/>
        <v>0</v>
      </c>
      <c r="W63" s="2">
        <f t="shared" si="3"/>
        <v>0</v>
      </c>
      <c r="X63" s="2">
        <f t="shared" si="3"/>
        <v>0</v>
      </c>
      <c r="Y63" s="2">
        <f t="shared" si="3"/>
        <v>0</v>
      </c>
      <c r="Z63" s="2">
        <f t="shared" si="3"/>
        <v>0</v>
      </c>
      <c r="AA63" s="2">
        <f t="shared" si="3"/>
        <v>0</v>
      </c>
      <c r="AB63" s="2">
        <f t="shared" si="3"/>
        <v>0</v>
      </c>
      <c r="AC63" s="72"/>
      <c r="AD63" s="72"/>
      <c r="AE63" s="37">
        <f>COUNTIF(AE6:AE57,"=N  ")</f>
        <v>0</v>
      </c>
      <c r="AF63" s="79" t="s">
        <v>9</v>
      </c>
      <c r="AG63" s="80"/>
    </row>
    <row r="64" spans="1:34" x14ac:dyDescent="0.3">
      <c r="E64" s="2">
        <f t="shared" ref="E64:AB64" si="4">COUNTIF(E6:E57,"=0")</f>
        <v>30</v>
      </c>
      <c r="F64" s="2">
        <f t="shared" si="4"/>
        <v>46</v>
      </c>
      <c r="G64" s="2">
        <f t="shared" si="4"/>
        <v>0</v>
      </c>
      <c r="H64" s="2">
        <f t="shared" si="4"/>
        <v>5</v>
      </c>
      <c r="I64" s="2">
        <f t="shared" si="4"/>
        <v>8</v>
      </c>
      <c r="J64" s="2">
        <f t="shared" si="4"/>
        <v>10</v>
      </c>
      <c r="K64" s="2">
        <f t="shared" si="4"/>
        <v>6</v>
      </c>
      <c r="L64" s="2">
        <f t="shared" si="4"/>
        <v>3</v>
      </c>
      <c r="M64" s="2">
        <f t="shared" si="4"/>
        <v>12</v>
      </c>
      <c r="N64" s="2">
        <f t="shared" si="4"/>
        <v>1</v>
      </c>
      <c r="O64" s="2">
        <f t="shared" si="4"/>
        <v>0</v>
      </c>
      <c r="P64" s="2">
        <f t="shared" si="4"/>
        <v>17</v>
      </c>
      <c r="Q64" s="2">
        <f t="shared" si="4"/>
        <v>2</v>
      </c>
      <c r="R64" s="2">
        <f t="shared" si="4"/>
        <v>5</v>
      </c>
      <c r="S64" s="2">
        <f t="shared" si="4"/>
        <v>8</v>
      </c>
      <c r="T64" s="2">
        <f t="shared" si="4"/>
        <v>14</v>
      </c>
      <c r="U64" s="2">
        <f t="shared" si="4"/>
        <v>1</v>
      </c>
      <c r="V64" s="2">
        <f t="shared" si="4"/>
        <v>1</v>
      </c>
      <c r="W64" s="2">
        <f t="shared" si="4"/>
        <v>9</v>
      </c>
      <c r="X64" s="2">
        <f t="shared" si="4"/>
        <v>14</v>
      </c>
      <c r="Y64" s="2">
        <f t="shared" si="4"/>
        <v>4</v>
      </c>
      <c r="Z64" s="2">
        <f t="shared" si="4"/>
        <v>3</v>
      </c>
      <c r="AA64" s="2">
        <f t="shared" si="4"/>
        <v>16</v>
      </c>
      <c r="AB64" s="2">
        <f t="shared" si="4"/>
        <v>9</v>
      </c>
      <c r="AC64" s="72"/>
      <c r="AD64" s="72"/>
      <c r="AE64" s="37">
        <f>COUNTIF(AE6:AE57,"=0")</f>
        <v>14</v>
      </c>
      <c r="AF64" s="79" t="s">
        <v>8</v>
      </c>
      <c r="AG64" s="80"/>
    </row>
    <row r="67" spans="3:34" x14ac:dyDescent="0.3">
      <c r="C67"/>
      <c r="D67"/>
      <c r="AE67" s="30"/>
      <c r="AF67" s="30" t="s">
        <v>13</v>
      </c>
      <c r="AG67" s="14">
        <f>COUNTIF(AG6:AG57,"=2")</f>
        <v>9</v>
      </c>
      <c r="AH67" s="15">
        <f>AG67/$E$60*100</f>
        <v>6.8181818181818175</v>
      </c>
    </row>
    <row r="68" spans="3:34" x14ac:dyDescent="0.3">
      <c r="C68"/>
      <c r="D68"/>
      <c r="AE68" s="31"/>
      <c r="AF68" s="31" t="s">
        <v>14</v>
      </c>
      <c r="AG68" s="8">
        <f>COUNTIF(AG6:AG57,"=3")</f>
        <v>34</v>
      </c>
      <c r="AH68" s="13">
        <f>AG68/$E$60*100</f>
        <v>25.757575757575758</v>
      </c>
    </row>
    <row r="69" spans="3:34" x14ac:dyDescent="0.3">
      <c r="C69"/>
      <c r="D69"/>
      <c r="AE69" s="32"/>
      <c r="AF69" s="32" t="s">
        <v>15</v>
      </c>
      <c r="AG69" s="11">
        <f>COUNTIF(AG6:AG57,"=4")</f>
        <v>9</v>
      </c>
      <c r="AH69" s="12">
        <f>AG69/$E$60*100</f>
        <v>6.8181818181818175</v>
      </c>
    </row>
    <row r="70" spans="3:34" x14ac:dyDescent="0.3">
      <c r="C70"/>
      <c r="D70"/>
      <c r="AE70" s="33"/>
      <c r="AF70" s="33" t="s">
        <v>16</v>
      </c>
      <c r="AG70" s="9">
        <f>COUNTIF(AG6:AG57,"=5")</f>
        <v>0</v>
      </c>
      <c r="AH70" s="10">
        <f>AG70/$E$60*100</f>
        <v>0</v>
      </c>
    </row>
    <row r="72" spans="3:34" x14ac:dyDescent="0.3">
      <c r="C72"/>
      <c r="D72"/>
      <c r="E72" s="87" t="s">
        <v>56</v>
      </c>
      <c r="F72" s="88"/>
      <c r="G72" s="88"/>
      <c r="H72" s="88"/>
      <c r="I72" s="89"/>
      <c r="J72" s="63" t="s">
        <v>55</v>
      </c>
      <c r="K72" s="63" t="s">
        <v>54</v>
      </c>
      <c r="AB72" s="78" t="s">
        <v>57</v>
      </c>
      <c r="AC72" s="78"/>
      <c r="AD72" s="78"/>
      <c r="AE72" s="78"/>
      <c r="AF72" s="78"/>
      <c r="AG72" s="78"/>
      <c r="AH72" s="64">
        <f>COUNTIF(AH6:AH57,100)</f>
        <v>0</v>
      </c>
    </row>
    <row r="73" spans="3:34" x14ac:dyDescent="0.3">
      <c r="C73"/>
      <c r="D73"/>
      <c r="E73" s="77" t="s">
        <v>49</v>
      </c>
      <c r="F73" s="77"/>
      <c r="G73" s="77"/>
      <c r="H73" s="77"/>
      <c r="I73" s="77"/>
      <c r="J73" s="7">
        <f>COUNTIF(AH6:AH57,"&gt;=85")</f>
        <v>0</v>
      </c>
      <c r="K73" s="7">
        <f>J73/E60*100</f>
        <v>0</v>
      </c>
      <c r="AB73" s="84" t="s">
        <v>17</v>
      </c>
      <c r="AC73" s="85"/>
      <c r="AD73" s="85"/>
      <c r="AE73" s="85"/>
      <c r="AF73" s="85"/>
      <c r="AG73" s="86"/>
      <c r="AH73" s="7">
        <f>SUM(AG68:AG70)/$E$60*100</f>
        <v>32.575757575757578</v>
      </c>
    </row>
    <row r="74" spans="3:34" x14ac:dyDescent="0.3">
      <c r="C74"/>
      <c r="D74"/>
      <c r="E74" s="77" t="s">
        <v>50</v>
      </c>
      <c r="F74" s="77"/>
      <c r="G74" s="77"/>
      <c r="H74" s="77"/>
      <c r="I74" s="77"/>
      <c r="J74" s="7">
        <f>COUNTIF(AH6:AH57,"&gt;=75")-J73</f>
        <v>4</v>
      </c>
      <c r="K74" s="7">
        <f>J74/E60*100</f>
        <v>3.0303030303030303</v>
      </c>
      <c r="AB74" s="84" t="s">
        <v>35</v>
      </c>
      <c r="AC74" s="85"/>
      <c r="AD74" s="85"/>
      <c r="AE74" s="85"/>
      <c r="AF74" s="85"/>
      <c r="AG74" s="86"/>
      <c r="AH74" s="7">
        <f>SUM(AG69:AG70)/$E$60*100</f>
        <v>6.8181818181818175</v>
      </c>
    </row>
    <row r="75" spans="3:34" x14ac:dyDescent="0.3">
      <c r="C75"/>
      <c r="D75"/>
      <c r="E75" s="77" t="s">
        <v>51</v>
      </c>
      <c r="F75" s="77"/>
      <c r="G75" s="77"/>
      <c r="H75" s="77"/>
      <c r="I75" s="77"/>
      <c r="J75" s="7">
        <f>COUNTIF(AH6:AH57,"&gt;=65")-J74-J73</f>
        <v>1</v>
      </c>
      <c r="K75" s="7">
        <f>J75/E60*100</f>
        <v>0.75757575757575757</v>
      </c>
      <c r="AB75" s="78" t="s">
        <v>32</v>
      </c>
      <c r="AC75" s="78"/>
      <c r="AD75" s="78"/>
      <c r="AE75" s="78"/>
      <c r="AF75" s="78"/>
      <c r="AG75" s="78"/>
      <c r="AH75" s="7">
        <f>AVERAGE(AF6:AF57)</f>
        <v>26.865384615384617</v>
      </c>
    </row>
    <row r="76" spans="3:34" x14ac:dyDescent="0.3">
      <c r="C76"/>
      <c r="D76"/>
      <c r="E76" s="77" t="s">
        <v>52</v>
      </c>
      <c r="F76" s="77"/>
      <c r="G76" s="77"/>
      <c r="H76" s="77"/>
      <c r="I76" s="77"/>
      <c r="J76" s="7">
        <f>COUNTIF(AH6:AH57,"&gt;=50")-J75-J74-J73</f>
        <v>38</v>
      </c>
      <c r="K76" s="7">
        <f>J76/E60*100</f>
        <v>28.787878787878789</v>
      </c>
      <c r="AB76" s="78" t="s">
        <v>18</v>
      </c>
      <c r="AC76" s="78"/>
      <c r="AD76" s="78"/>
      <c r="AE76" s="78"/>
      <c r="AF76" s="78"/>
      <c r="AG76" s="78"/>
      <c r="AH76" s="7">
        <f>AVERAGE(AG6:AG57)</f>
        <v>3</v>
      </c>
    </row>
    <row r="77" spans="3:34" x14ac:dyDescent="0.3">
      <c r="E77" s="77" t="s">
        <v>53</v>
      </c>
      <c r="F77" s="77"/>
      <c r="G77" s="77"/>
      <c r="H77" s="77"/>
      <c r="I77" s="77"/>
      <c r="J77" s="7">
        <f>COUNTIF(AH6:AH57,"&lt;50")</f>
        <v>9</v>
      </c>
      <c r="K77" s="7">
        <f>J77/E60*100</f>
        <v>6.8181818181818175</v>
      </c>
      <c r="AB77" s="78" t="s">
        <v>48</v>
      </c>
      <c r="AC77" s="78"/>
      <c r="AD77" s="78"/>
      <c r="AE77" s="78"/>
      <c r="AF77" s="78"/>
      <c r="AG77" s="78"/>
      <c r="AH77" s="7">
        <v>53.65</v>
      </c>
    </row>
  </sheetData>
  <autoFilter ref="E3:AH5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hiddenButton="1" showButton="0"/>
    <filterColumn colId="25" hiddenButton="1" showButton="0"/>
  </autoFilter>
  <mergeCells count="25">
    <mergeCell ref="B3:B5"/>
    <mergeCell ref="A3:A5"/>
    <mergeCell ref="D3:D5"/>
    <mergeCell ref="E3:AE3"/>
    <mergeCell ref="AG3:AG5"/>
    <mergeCell ref="AH3:AH5"/>
    <mergeCell ref="C3:C5"/>
    <mergeCell ref="AB73:AG73"/>
    <mergeCell ref="AB74:AG74"/>
    <mergeCell ref="E72:I72"/>
    <mergeCell ref="AF3:AF5"/>
    <mergeCell ref="AB75:AG75"/>
    <mergeCell ref="AB76:AG76"/>
    <mergeCell ref="AB77:AG77"/>
    <mergeCell ref="AF60:AG60"/>
    <mergeCell ref="AF61:AG61"/>
    <mergeCell ref="AF62:AG62"/>
    <mergeCell ref="AF63:AG63"/>
    <mergeCell ref="AF64:AG64"/>
    <mergeCell ref="AB72:AG72"/>
    <mergeCell ref="E77:I77"/>
    <mergeCell ref="E75:I75"/>
    <mergeCell ref="E76:I76"/>
    <mergeCell ref="E74:I74"/>
    <mergeCell ref="E73:I73"/>
  </mergeCells>
  <conditionalFormatting sqref="AG6:AG57">
    <cfRule type="cellIs" dxfId="22" priority="2" operator="equal">
      <formula>3</formula>
    </cfRule>
    <cfRule type="cellIs" dxfId="21" priority="3" operator="equal">
      <formula>4</formula>
    </cfRule>
    <cfRule type="cellIs" dxfId="20" priority="4" operator="equal">
      <formula>2</formula>
    </cfRule>
    <cfRule type="cellIs" dxfId="19" priority="5" operator="equal">
      <formula>5</formula>
    </cfRule>
  </conditionalFormatting>
  <conditionalFormatting sqref="E58:AE58">
    <cfRule type="cellIs" dxfId="18" priority="1" operator="lessThan">
      <formula>50</formula>
    </cfRule>
  </conditionalFormatting>
  <pageMargins left="0.70866141732283472" right="0.70866141732283472" top="0.74803149606299213" bottom="0.74803149606299213" header="0.31496062992125984" footer="0.31496062992125984"/>
  <pageSetup paperSize="9" fitToHeight="5" orientation="landscape" r:id="rId1"/>
  <ignoredErrors>
    <ignoredError sqref="AE61:AE64 E61:P64 AB61:AB6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9"/>
  <sheetViews>
    <sheetView zoomScale="85" zoomScaleNormal="85" workbookViewId="0">
      <selection activeCell="M4" sqref="M4"/>
    </sheetView>
  </sheetViews>
  <sheetFormatPr defaultColWidth="9.109375" defaultRowHeight="13.2" x14ac:dyDescent="0.25"/>
  <cols>
    <col min="1" max="1" width="9.109375" style="41"/>
    <col min="2" max="2" width="86.44140625" style="41" customWidth="1"/>
    <col min="3" max="6" width="9.88671875" style="41" customWidth="1"/>
    <col min="7" max="16384" width="9.109375" style="41"/>
  </cols>
  <sheetData>
    <row r="1" spans="1:12" s="38" customFormat="1" ht="12.75" x14ac:dyDescent="0.2">
      <c r="A1" s="45"/>
      <c r="B1" s="45"/>
      <c r="C1" s="45"/>
      <c r="G1" s="46"/>
      <c r="H1" s="93"/>
      <c r="I1" s="93"/>
      <c r="J1" s="93"/>
      <c r="K1" s="93"/>
      <c r="L1" s="93"/>
    </row>
    <row r="2" spans="1:12" s="48" customFormat="1" ht="73.2" x14ac:dyDescent="0.25">
      <c r="A2" s="39" t="s">
        <v>37</v>
      </c>
      <c r="B2" s="40" t="s">
        <v>45</v>
      </c>
      <c r="C2" s="42" t="s">
        <v>44</v>
      </c>
      <c r="D2" s="49" t="s">
        <v>41</v>
      </c>
      <c r="E2" s="47" t="s">
        <v>42</v>
      </c>
      <c r="F2" s="47" t="s">
        <v>43</v>
      </c>
      <c r="G2" s="26" t="s">
        <v>47</v>
      </c>
      <c r="H2" s="40" t="s">
        <v>28</v>
      </c>
      <c r="I2" s="40" t="s">
        <v>29</v>
      </c>
      <c r="J2" s="40" t="s">
        <v>30</v>
      </c>
      <c r="K2" s="40" t="s">
        <v>31</v>
      </c>
      <c r="L2" s="26" t="s">
        <v>38</v>
      </c>
    </row>
    <row r="3" spans="1:12" ht="14.4" x14ac:dyDescent="0.3">
      <c r="A3" s="40">
        <v>1</v>
      </c>
      <c r="B3" t="s">
        <v>64</v>
      </c>
      <c r="C3" s="73">
        <v>4</v>
      </c>
      <c r="D3" s="73">
        <v>19.71</v>
      </c>
      <c r="E3" s="73">
        <v>69.75</v>
      </c>
      <c r="F3" s="73">
        <v>64.83</v>
      </c>
      <c r="G3" s="43">
        <f>1-L3</f>
        <v>0.77272727272727271</v>
      </c>
      <c r="H3" s="50">
        <f>'9А'!AJ2</f>
        <v>6</v>
      </c>
      <c r="I3" s="50">
        <f>'9Б'!AJ2</f>
        <v>14</v>
      </c>
      <c r="J3" s="50">
        <f>'9В'!AJ2</f>
        <v>10</v>
      </c>
      <c r="K3" s="50" t="e">
        <f>#REF!</f>
        <v>#REF!</v>
      </c>
      <c r="L3" s="44">
        <f>'1'!E61</f>
        <v>0.22727272727272727</v>
      </c>
    </row>
    <row r="4" spans="1:12" ht="14.4" x14ac:dyDescent="0.3">
      <c r="A4" s="40">
        <v>2</v>
      </c>
      <c r="B4" t="s">
        <v>65</v>
      </c>
      <c r="C4" s="73">
        <v>3</v>
      </c>
      <c r="D4" s="73">
        <v>5.13</v>
      </c>
      <c r="E4" s="73">
        <v>54.98</v>
      </c>
      <c r="F4" s="73">
        <v>47.73</v>
      </c>
      <c r="G4" s="43">
        <f t="shared" ref="G4:G14" si="0">1-L4</f>
        <v>0.65151515151515149</v>
      </c>
      <c r="H4" s="50">
        <f>'9А'!AK2</f>
        <v>15</v>
      </c>
      <c r="I4" s="50">
        <f>'9Б'!AK2</f>
        <v>18</v>
      </c>
      <c r="J4" s="50">
        <f>'9В'!AK2</f>
        <v>13</v>
      </c>
      <c r="K4" s="61" t="e">
        <f>#REF!</f>
        <v>#REF!</v>
      </c>
      <c r="L4" s="44">
        <f>'1'!F61</f>
        <v>0.34848484848484851</v>
      </c>
    </row>
    <row r="5" spans="1:12" ht="14.4" x14ac:dyDescent="0.3">
      <c r="A5" s="40">
        <v>3</v>
      </c>
      <c r="B5" t="s">
        <v>66</v>
      </c>
      <c r="C5" s="73">
        <v>2</v>
      </c>
      <c r="D5" s="73">
        <v>96.15</v>
      </c>
      <c r="E5" s="73">
        <v>94.05</v>
      </c>
      <c r="F5" s="73">
        <v>93.46</v>
      </c>
      <c r="G5" s="43">
        <f t="shared" si="0"/>
        <v>1</v>
      </c>
      <c r="H5" s="50">
        <f>'9А'!AL2</f>
        <v>0</v>
      </c>
      <c r="I5" s="50">
        <f>'9Б'!AL2</f>
        <v>0</v>
      </c>
      <c r="J5" s="50">
        <f>'9В'!AL2</f>
        <v>0</v>
      </c>
      <c r="K5" s="61" t="e">
        <f>#REF!</f>
        <v>#REF!</v>
      </c>
      <c r="L5" s="44">
        <f>'1'!G61</f>
        <v>0</v>
      </c>
    </row>
    <row r="6" spans="1:12" ht="14.4" x14ac:dyDescent="0.3">
      <c r="A6" s="40">
        <v>4</v>
      </c>
      <c r="B6" t="s">
        <v>67</v>
      </c>
      <c r="C6" s="73">
        <v>3</v>
      </c>
      <c r="D6" s="73">
        <v>73.08</v>
      </c>
      <c r="E6" s="73">
        <v>87.64</v>
      </c>
      <c r="F6" s="73">
        <v>85.53</v>
      </c>
      <c r="G6" s="43">
        <f t="shared" si="0"/>
        <v>0.96212121212121215</v>
      </c>
      <c r="H6" s="50">
        <f>'9А'!AM2</f>
        <v>0</v>
      </c>
      <c r="I6" s="50">
        <f>'9Б'!AM2</f>
        <v>5</v>
      </c>
      <c r="J6" s="50">
        <f>'9В'!AM2</f>
        <v>0</v>
      </c>
      <c r="K6" s="50" t="e">
        <f>#REF!</f>
        <v>#REF!</v>
      </c>
      <c r="L6" s="44">
        <f>'1'!H61</f>
        <v>3.787878787878788E-2</v>
      </c>
    </row>
    <row r="7" spans="1:12" ht="14.4" x14ac:dyDescent="0.3">
      <c r="A7" s="40">
        <v>5</v>
      </c>
      <c r="B7" t="s">
        <v>68</v>
      </c>
      <c r="C7" s="73">
        <v>3</v>
      </c>
      <c r="D7" s="73">
        <v>50</v>
      </c>
      <c r="E7" s="73">
        <v>59.77</v>
      </c>
      <c r="F7" s="73">
        <v>54.42</v>
      </c>
      <c r="G7" s="43">
        <f t="shared" si="0"/>
        <v>0.93939393939393945</v>
      </c>
      <c r="H7" s="60">
        <f>'9А'!AN2</f>
        <v>2</v>
      </c>
      <c r="I7" s="50">
        <f>'9Б'!AN2</f>
        <v>5</v>
      </c>
      <c r="J7" s="50">
        <f>'9В'!AN2</f>
        <v>1</v>
      </c>
      <c r="K7" s="50" t="e">
        <f>#REF!</f>
        <v>#REF!</v>
      </c>
      <c r="L7" s="62">
        <f>'1'!I61</f>
        <v>6.0606060606060608E-2</v>
      </c>
    </row>
    <row r="8" spans="1:12" ht="14.4" x14ac:dyDescent="0.3">
      <c r="A8" s="40">
        <v>6</v>
      </c>
      <c r="B8" t="s">
        <v>69</v>
      </c>
      <c r="C8" s="73">
        <v>3</v>
      </c>
      <c r="D8" s="73">
        <v>37.82</v>
      </c>
      <c r="E8" s="73">
        <v>58.49</v>
      </c>
      <c r="F8" s="73">
        <v>53.76</v>
      </c>
      <c r="G8" s="43">
        <f t="shared" si="0"/>
        <v>0.9242424242424242</v>
      </c>
      <c r="H8" s="60">
        <f>'9А'!AO2</f>
        <v>1</v>
      </c>
      <c r="I8" s="60">
        <f>'9Б'!AO2</f>
        <v>6</v>
      </c>
      <c r="J8" s="50">
        <f>'9В'!AO2</f>
        <v>3</v>
      </c>
      <c r="K8" s="50" t="e">
        <f>#REF!</f>
        <v>#REF!</v>
      </c>
      <c r="L8" s="62">
        <f>'1'!J61</f>
        <v>7.575757575757576E-2</v>
      </c>
    </row>
    <row r="9" spans="1:12" ht="14.4" x14ac:dyDescent="0.3">
      <c r="A9" s="40">
        <v>7</v>
      </c>
      <c r="B9" t="s">
        <v>70</v>
      </c>
      <c r="C9" s="73">
        <v>1</v>
      </c>
      <c r="D9" s="73">
        <v>88.46</v>
      </c>
      <c r="E9" s="73">
        <v>80.239999999999995</v>
      </c>
      <c r="F9" s="73">
        <v>74.41</v>
      </c>
      <c r="G9" s="43">
        <f t="shared" si="0"/>
        <v>0.95454545454545459</v>
      </c>
      <c r="H9" s="60">
        <f>'9А'!AP2</f>
        <v>1</v>
      </c>
      <c r="I9" s="60">
        <f>'9Б'!AP2</f>
        <v>3</v>
      </c>
      <c r="J9" s="60">
        <f>'9В'!AP2</f>
        <v>2</v>
      </c>
      <c r="K9" s="50" t="e">
        <f>#REF!</f>
        <v>#REF!</v>
      </c>
      <c r="L9" s="62">
        <f>'1'!K61</f>
        <v>4.5454545454545456E-2</v>
      </c>
    </row>
    <row r="10" spans="1:12" ht="14.4" x14ac:dyDescent="0.3">
      <c r="A10" s="40">
        <v>8</v>
      </c>
      <c r="B10" t="s">
        <v>71</v>
      </c>
      <c r="C10" s="73">
        <v>3</v>
      </c>
      <c r="D10" s="73">
        <v>49.36</v>
      </c>
      <c r="E10" s="73">
        <v>43.13</v>
      </c>
      <c r="F10" s="73">
        <v>35.58</v>
      </c>
      <c r="G10" s="43">
        <f t="shared" si="0"/>
        <v>0.97727272727272729</v>
      </c>
      <c r="H10" s="60">
        <f>'9А'!AQ2</f>
        <v>0</v>
      </c>
      <c r="I10" s="60">
        <f>'9Б'!AQ2</f>
        <v>2</v>
      </c>
      <c r="J10" s="60">
        <f>'9В'!AQ2</f>
        <v>1</v>
      </c>
      <c r="K10" s="60" t="e">
        <f>#REF!</f>
        <v>#REF!</v>
      </c>
      <c r="L10" s="62">
        <f>'1'!L61</f>
        <v>2.2727272727272728E-2</v>
      </c>
    </row>
    <row r="11" spans="1:12" ht="14.4" x14ac:dyDescent="0.3">
      <c r="A11" s="40">
        <v>9</v>
      </c>
      <c r="B11" t="s">
        <v>72</v>
      </c>
      <c r="C11" s="73">
        <v>1</v>
      </c>
      <c r="D11" s="73">
        <v>75</v>
      </c>
      <c r="E11" s="73">
        <v>74.05</v>
      </c>
      <c r="F11" s="73">
        <v>67.510000000000005</v>
      </c>
      <c r="G11" s="43">
        <f t="shared" si="0"/>
        <v>0.90909090909090906</v>
      </c>
      <c r="H11" s="60">
        <f>'9А'!AR2</f>
        <v>5</v>
      </c>
      <c r="I11" s="60">
        <f>'9Б'!AR2</f>
        <v>5</v>
      </c>
      <c r="J11" s="60">
        <f>'9В'!AR2</f>
        <v>2</v>
      </c>
      <c r="K11" s="60" t="e">
        <f>#REF!</f>
        <v>#REF!</v>
      </c>
      <c r="L11" s="62">
        <f>'1'!M61</f>
        <v>9.0909090909090912E-2</v>
      </c>
    </row>
    <row r="12" spans="1:12" ht="14.4" x14ac:dyDescent="0.3">
      <c r="A12" s="40">
        <v>10</v>
      </c>
      <c r="B12" t="s">
        <v>73</v>
      </c>
      <c r="C12" s="73">
        <v>3</v>
      </c>
      <c r="D12" s="73">
        <v>50.64</v>
      </c>
      <c r="E12" s="73">
        <v>33.200000000000003</v>
      </c>
      <c r="F12" s="73">
        <v>26.29</v>
      </c>
      <c r="G12" s="43">
        <f t="shared" si="0"/>
        <v>0.99242424242424243</v>
      </c>
      <c r="H12" s="60">
        <f>'9А'!AS2</f>
        <v>1</v>
      </c>
      <c r="I12" s="60">
        <f>'9Б'!AS2</f>
        <v>0</v>
      </c>
      <c r="J12" s="60">
        <f>'9В'!AS2</f>
        <v>0</v>
      </c>
      <c r="K12" s="60" t="e">
        <f>#REF!</f>
        <v>#REF!</v>
      </c>
      <c r="L12" s="62">
        <f>'1'!N61</f>
        <v>7.575757575757576E-3</v>
      </c>
    </row>
    <row r="13" spans="1:12" ht="14.4" x14ac:dyDescent="0.3">
      <c r="A13" s="40">
        <v>11</v>
      </c>
      <c r="B13" t="s">
        <v>74</v>
      </c>
      <c r="C13" s="73">
        <v>2</v>
      </c>
      <c r="D13" s="73">
        <v>76.92</v>
      </c>
      <c r="E13" s="73">
        <v>79.209999999999994</v>
      </c>
      <c r="F13" s="73">
        <v>75.05</v>
      </c>
      <c r="G13" s="43">
        <f t="shared" si="0"/>
        <v>1</v>
      </c>
      <c r="H13" s="60">
        <f>'9А'!AT2</f>
        <v>0</v>
      </c>
      <c r="I13" s="60">
        <f>'9Б'!AT2</f>
        <v>0</v>
      </c>
      <c r="J13" s="60">
        <f>'9В'!AT2</f>
        <v>0</v>
      </c>
      <c r="K13" s="60" t="e">
        <f>#REF!</f>
        <v>#REF!</v>
      </c>
      <c r="L13" s="62">
        <f>'1'!O61</f>
        <v>0</v>
      </c>
    </row>
    <row r="14" spans="1:12" ht="14.4" x14ac:dyDescent="0.3">
      <c r="A14" s="40">
        <v>12</v>
      </c>
      <c r="B14" t="s">
        <v>75</v>
      </c>
      <c r="C14" s="73">
        <v>2</v>
      </c>
      <c r="D14" s="73">
        <v>51.92</v>
      </c>
      <c r="E14" s="73">
        <v>59.04</v>
      </c>
      <c r="F14" s="73">
        <v>54.07</v>
      </c>
      <c r="G14" s="43">
        <f t="shared" si="0"/>
        <v>0.87121212121212122</v>
      </c>
      <c r="H14" s="60">
        <f>'9А'!AU2</f>
        <v>5</v>
      </c>
      <c r="I14" s="60">
        <f>'9Б'!AU2</f>
        <v>7</v>
      </c>
      <c r="J14" s="60">
        <f>'9В'!AU2</f>
        <v>5</v>
      </c>
      <c r="K14" s="60" t="e">
        <f>#REF!</f>
        <v>#REF!</v>
      </c>
      <c r="L14" s="62">
        <f>'1'!P61</f>
        <v>0.12878787878787878</v>
      </c>
    </row>
    <row r="15" spans="1:12" ht="14.4" x14ac:dyDescent="0.3">
      <c r="A15" s="40">
        <v>13</v>
      </c>
      <c r="B15" t="s">
        <v>76</v>
      </c>
      <c r="C15" s="73">
        <v>2</v>
      </c>
      <c r="D15" s="73">
        <v>58.65</v>
      </c>
      <c r="E15" s="73">
        <v>60.36</v>
      </c>
      <c r="F15" s="73">
        <v>57.04</v>
      </c>
      <c r="G15" s="43">
        <f>1-L15</f>
        <v>0.98484848484848486</v>
      </c>
      <c r="H15" s="60">
        <f>'9А'!AV2</f>
        <v>0</v>
      </c>
      <c r="I15" s="60">
        <f>'9Б'!AV2</f>
        <v>2</v>
      </c>
      <c r="J15" s="60">
        <f>'9В'!AV2</f>
        <v>0</v>
      </c>
      <c r="K15" s="60" t="e">
        <f>#REF!</f>
        <v>#REF!</v>
      </c>
      <c r="L15" s="62">
        <f>'1'!Q61</f>
        <v>1.5151515151515152E-2</v>
      </c>
    </row>
    <row r="16" spans="1:12" ht="14.4" x14ac:dyDescent="0.3">
      <c r="A16" s="40">
        <v>14</v>
      </c>
      <c r="B16" t="s">
        <v>77</v>
      </c>
      <c r="C16" s="73">
        <v>2</v>
      </c>
      <c r="D16" s="73">
        <v>62.5</v>
      </c>
      <c r="E16" s="73">
        <v>59.99</v>
      </c>
      <c r="F16" s="73">
        <v>56.54</v>
      </c>
      <c r="G16" s="43">
        <f>1-L16</f>
        <v>0.96212121212121215</v>
      </c>
      <c r="H16" s="60">
        <f>'9А'!AW2</f>
        <v>0</v>
      </c>
      <c r="I16" s="60">
        <f>'9Б'!AW2</f>
        <v>4</v>
      </c>
      <c r="J16" s="60">
        <f>'9В'!AW2</f>
        <v>1</v>
      </c>
      <c r="K16" s="60" t="e">
        <f>#REF!</f>
        <v>#REF!</v>
      </c>
      <c r="L16" s="62">
        <f>'1'!R61</f>
        <v>3.787878787878788E-2</v>
      </c>
    </row>
    <row r="17" spans="1:12" ht="14.4" x14ac:dyDescent="0.3">
      <c r="A17" s="40">
        <v>15</v>
      </c>
      <c r="B17" t="s">
        <v>78</v>
      </c>
      <c r="C17" s="73">
        <v>1</v>
      </c>
      <c r="D17" s="73">
        <v>67.31</v>
      </c>
      <c r="E17" s="73">
        <v>74.540000000000006</v>
      </c>
      <c r="F17" s="73">
        <v>67.7</v>
      </c>
      <c r="G17" s="43">
        <f t="shared" ref="G17:G27" si="1">1-L17</f>
        <v>0.93939393939393945</v>
      </c>
      <c r="H17" s="60">
        <f>'9А'!AX2</f>
        <v>0</v>
      </c>
      <c r="I17" s="60">
        <f>'9Б'!AX2</f>
        <v>5</v>
      </c>
      <c r="J17" s="60">
        <f>'9В'!AX2</f>
        <v>3</v>
      </c>
      <c r="K17" s="60" t="e">
        <f>#REF!</f>
        <v>#REF!</v>
      </c>
      <c r="L17" s="62">
        <f>'1'!S61</f>
        <v>6.0606060606060608E-2</v>
      </c>
    </row>
    <row r="18" spans="1:12" ht="14.4" x14ac:dyDescent="0.3">
      <c r="A18" s="40">
        <v>16</v>
      </c>
      <c r="B18" t="s">
        <v>79</v>
      </c>
      <c r="C18" s="73">
        <v>1</v>
      </c>
      <c r="D18" s="73">
        <v>69.23</v>
      </c>
      <c r="E18" s="73">
        <v>84.68</v>
      </c>
      <c r="F18" s="73">
        <v>81.349999999999994</v>
      </c>
      <c r="G18" s="43">
        <f t="shared" si="1"/>
        <v>0.89393939393939392</v>
      </c>
      <c r="H18" s="60">
        <f>'9А'!AY2</f>
        <v>8</v>
      </c>
      <c r="I18" s="60">
        <f>'9Б'!AY2</f>
        <v>1</v>
      </c>
      <c r="J18" s="60">
        <f>'9В'!AY2</f>
        <v>5</v>
      </c>
      <c r="K18" s="60" t="e">
        <f>#REF!</f>
        <v>#REF!</v>
      </c>
      <c r="L18" s="62">
        <f>'1'!T61</f>
        <v>0.10606060606060606</v>
      </c>
    </row>
    <row r="19" spans="1:12" ht="14.4" x14ac:dyDescent="0.3">
      <c r="A19" s="40">
        <v>17</v>
      </c>
      <c r="B19" t="s">
        <v>80</v>
      </c>
      <c r="C19" s="73">
        <v>2</v>
      </c>
      <c r="D19" s="73">
        <v>84.62</v>
      </c>
      <c r="E19" s="73">
        <v>66.36</v>
      </c>
      <c r="F19" s="73">
        <v>61.04</v>
      </c>
      <c r="G19" s="43">
        <f t="shared" si="1"/>
        <v>0.99242424242424243</v>
      </c>
      <c r="H19" s="60">
        <f>'9А'!AZ2</f>
        <v>0</v>
      </c>
      <c r="I19" s="60">
        <f>'9Б'!AZ2</f>
        <v>0</v>
      </c>
      <c r="J19" s="60">
        <f>'9В'!AZ2</f>
        <v>1</v>
      </c>
      <c r="K19" s="60" t="e">
        <f>#REF!</f>
        <v>#REF!</v>
      </c>
      <c r="L19" s="62">
        <f>'1'!U61</f>
        <v>7.575757575757576E-3</v>
      </c>
    </row>
    <row r="20" spans="1:12" ht="14.4" x14ac:dyDescent="0.3">
      <c r="A20" s="40">
        <v>18</v>
      </c>
      <c r="B20" t="s">
        <v>81</v>
      </c>
      <c r="C20" s="73">
        <v>3</v>
      </c>
      <c r="D20" s="73">
        <v>69.23</v>
      </c>
      <c r="E20" s="73">
        <v>53.67</v>
      </c>
      <c r="F20" s="73">
        <v>48.45</v>
      </c>
      <c r="G20" s="43">
        <f t="shared" si="1"/>
        <v>0.99242424242424243</v>
      </c>
      <c r="H20" s="60">
        <f>'9А'!BA2</f>
        <v>0</v>
      </c>
      <c r="I20" s="60">
        <f>'9Б'!BA2</f>
        <v>0</v>
      </c>
      <c r="J20" s="60">
        <f>'9В'!BA2</f>
        <v>1</v>
      </c>
      <c r="K20" s="60" t="e">
        <f>#REF!</f>
        <v>#REF!</v>
      </c>
      <c r="L20" s="62">
        <f>'1'!V61</f>
        <v>7.575757575757576E-3</v>
      </c>
    </row>
    <row r="21" spans="1:12" ht="14.4" x14ac:dyDescent="0.3">
      <c r="A21" s="40">
        <v>19</v>
      </c>
      <c r="B21" t="s">
        <v>82</v>
      </c>
      <c r="C21" s="73">
        <v>1</v>
      </c>
      <c r="D21" s="73">
        <v>75</v>
      </c>
      <c r="E21" s="73">
        <v>77.040000000000006</v>
      </c>
      <c r="F21" s="73">
        <v>72.099999999999994</v>
      </c>
      <c r="G21" s="43">
        <f t="shared" si="1"/>
        <v>0.93181818181818188</v>
      </c>
      <c r="H21" s="60">
        <f>'9А'!BB2</f>
        <v>6</v>
      </c>
      <c r="I21" s="60">
        <f>'9Б'!BB2</f>
        <v>0</v>
      </c>
      <c r="J21" s="60">
        <f>'9В'!BB2</f>
        <v>3</v>
      </c>
      <c r="K21" s="60" t="e">
        <f>#REF!</f>
        <v>#REF!</v>
      </c>
      <c r="L21" s="62">
        <f>'1'!W61</f>
        <v>6.8181818181818177E-2</v>
      </c>
    </row>
    <row r="22" spans="1:12" ht="14.4" x14ac:dyDescent="0.3">
      <c r="A22" s="40">
        <v>20</v>
      </c>
      <c r="B22" t="s">
        <v>83</v>
      </c>
      <c r="C22" s="73">
        <v>1</v>
      </c>
      <c r="D22" s="73">
        <v>50</v>
      </c>
      <c r="E22" s="73">
        <v>68.569999999999993</v>
      </c>
      <c r="F22" s="73">
        <v>59.63</v>
      </c>
      <c r="G22" s="43">
        <f t="shared" si="1"/>
        <v>0.89393939393939392</v>
      </c>
      <c r="H22" s="60">
        <f>'9А'!BC2</f>
        <v>2</v>
      </c>
      <c r="I22" s="60">
        <f>'9Б'!BC2</f>
        <v>9</v>
      </c>
      <c r="J22" s="60">
        <f>'9В'!BC2</f>
        <v>3</v>
      </c>
      <c r="K22" s="60" t="e">
        <f>#REF!</f>
        <v>#REF!</v>
      </c>
      <c r="L22" s="62">
        <f>'1'!X61</f>
        <v>0.10606060606060606</v>
      </c>
    </row>
    <row r="23" spans="1:12" ht="14.4" x14ac:dyDescent="0.3">
      <c r="A23" s="40">
        <v>21</v>
      </c>
      <c r="B23" t="s">
        <v>84</v>
      </c>
      <c r="C23" s="73">
        <v>1</v>
      </c>
      <c r="D23" s="73">
        <v>48.08</v>
      </c>
      <c r="E23" s="73">
        <v>79.45</v>
      </c>
      <c r="F23" s="73">
        <v>74.5</v>
      </c>
      <c r="G23" s="43">
        <f t="shared" si="1"/>
        <v>0.96969696969696972</v>
      </c>
      <c r="H23" s="60">
        <f>'9А'!BD2</f>
        <v>2</v>
      </c>
      <c r="I23" s="60">
        <f>'9Б'!BD2</f>
        <v>0</v>
      </c>
      <c r="J23" s="60">
        <f>'9В'!BD2</f>
        <v>2</v>
      </c>
      <c r="K23" s="60" t="e">
        <f>#REF!</f>
        <v>#REF!</v>
      </c>
      <c r="L23" s="62">
        <f>'1'!Y61</f>
        <v>3.0303030303030304E-2</v>
      </c>
    </row>
    <row r="24" spans="1:12" ht="14.4" x14ac:dyDescent="0.3">
      <c r="A24" s="40">
        <v>22</v>
      </c>
      <c r="B24" t="s">
        <v>85</v>
      </c>
      <c r="C24" s="73">
        <v>1</v>
      </c>
      <c r="D24" s="73">
        <v>50</v>
      </c>
      <c r="E24" s="73">
        <v>65.900000000000006</v>
      </c>
      <c r="F24" s="73">
        <v>60.69</v>
      </c>
      <c r="G24" s="43">
        <f t="shared" si="1"/>
        <v>0.97727272727272729</v>
      </c>
      <c r="H24" s="60">
        <f>'9А'!BE2</f>
        <v>1</v>
      </c>
      <c r="I24" s="60">
        <f>'9Б'!BE2</f>
        <v>0</v>
      </c>
      <c r="J24" s="60">
        <f>'9В'!BE2</f>
        <v>2</v>
      </c>
      <c r="K24" s="60" t="e">
        <f>#REF!</f>
        <v>#REF!</v>
      </c>
      <c r="L24" s="62">
        <f>'1'!Z61</f>
        <v>2.2727272727272728E-2</v>
      </c>
    </row>
    <row r="25" spans="1:12" ht="14.4" x14ac:dyDescent="0.3">
      <c r="A25" s="40">
        <v>23</v>
      </c>
      <c r="B25" t="s">
        <v>86</v>
      </c>
      <c r="C25" s="73">
        <v>1</v>
      </c>
      <c r="D25" s="73">
        <v>38.46</v>
      </c>
      <c r="E25" s="73">
        <v>80.59</v>
      </c>
      <c r="F25" s="73">
        <v>75.87</v>
      </c>
      <c r="G25" s="43">
        <f t="shared" si="1"/>
        <v>0.87878787878787878</v>
      </c>
      <c r="H25" s="60">
        <f>'9А'!BF2</f>
        <v>8</v>
      </c>
      <c r="I25" s="60">
        <f>'9Б'!BF2</f>
        <v>0</v>
      </c>
      <c r="J25" s="60">
        <f>'9В'!BF2</f>
        <v>8</v>
      </c>
      <c r="K25" s="60" t="e">
        <f>#REF!</f>
        <v>#REF!</v>
      </c>
      <c r="L25" s="62">
        <f>'1'!AA61</f>
        <v>0.12121212121212122</v>
      </c>
    </row>
    <row r="26" spans="1:12" ht="14.4" x14ac:dyDescent="0.3">
      <c r="A26" s="40">
        <v>24</v>
      </c>
      <c r="B26" t="s">
        <v>87</v>
      </c>
      <c r="C26" s="73">
        <v>2</v>
      </c>
      <c r="D26" s="73">
        <v>35.58</v>
      </c>
      <c r="E26" s="73">
        <v>43.27</v>
      </c>
      <c r="F26" s="73">
        <v>37.56</v>
      </c>
      <c r="G26" s="43">
        <f t="shared" si="1"/>
        <v>0.93181818181818188</v>
      </c>
      <c r="H26" s="60">
        <f>'9А'!BG2</f>
        <v>2</v>
      </c>
      <c r="I26" s="60">
        <f>'9Б'!BG2</f>
        <v>0</v>
      </c>
      <c r="J26" s="60">
        <f>'9В'!BG2</f>
        <v>7</v>
      </c>
      <c r="K26" s="60" t="e">
        <f>#REF!</f>
        <v>#REF!</v>
      </c>
      <c r="L26" s="62">
        <f>'1'!AB61</f>
        <v>6.8181818181818177E-2</v>
      </c>
    </row>
    <row r="27" spans="1:12" ht="14.4" x14ac:dyDescent="0.3">
      <c r="A27" s="40">
        <v>25</v>
      </c>
      <c r="B27" t="s">
        <v>88</v>
      </c>
      <c r="C27" s="73">
        <v>1</v>
      </c>
      <c r="D27" s="73">
        <v>36.54</v>
      </c>
      <c r="E27" s="73">
        <v>80.22</v>
      </c>
      <c r="F27" s="73">
        <v>75.53</v>
      </c>
      <c r="G27" s="43">
        <f t="shared" si="1"/>
        <v>0.89393939393939392</v>
      </c>
      <c r="H27" s="60">
        <f>'9А'!BH2</f>
        <v>10</v>
      </c>
      <c r="I27" s="60">
        <f>'9Б'!BH2</f>
        <v>1</v>
      </c>
      <c r="J27" s="60">
        <f>'9В'!BH2</f>
        <v>3</v>
      </c>
      <c r="K27" s="60" t="e">
        <f>#REF!</f>
        <v>#REF!</v>
      </c>
      <c r="L27" s="62">
        <f>'1'!AE61</f>
        <v>0.10606060606060606</v>
      </c>
    </row>
    <row r="28" spans="1:12" ht="14.4" x14ac:dyDescent="0.3">
      <c r="B28" t="s">
        <v>89</v>
      </c>
      <c r="C28" s="73">
        <v>1</v>
      </c>
      <c r="D28" s="73">
        <v>38.46</v>
      </c>
      <c r="E28" s="73">
        <v>53.36</v>
      </c>
      <c r="F28" s="73">
        <v>46.55</v>
      </c>
    </row>
    <row r="29" spans="1:12" ht="14.4" x14ac:dyDescent="0.3">
      <c r="B29" t="s">
        <v>90</v>
      </c>
      <c r="C29" s="73">
        <v>1</v>
      </c>
      <c r="D29" s="73">
        <v>32.69</v>
      </c>
      <c r="E29" s="73">
        <v>88.34</v>
      </c>
      <c r="F29" s="73">
        <v>86.24</v>
      </c>
    </row>
  </sheetData>
  <mergeCells count="1">
    <mergeCell ref="H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topLeftCell="AA1" zoomScale="70" zoomScaleNormal="70" workbookViewId="0">
      <selection activeCell="AJ22" sqref="AJ22:AK22"/>
    </sheetView>
  </sheetViews>
  <sheetFormatPr defaultRowHeight="14.4" x14ac:dyDescent="0.3"/>
  <cols>
    <col min="1" max="1" width="4" bestFit="1" customWidth="1"/>
    <col min="2" max="2" width="11.109375" customWidth="1"/>
    <col min="3" max="3" width="8.44140625" style="3" bestFit="1" customWidth="1"/>
    <col min="4" max="4" width="8.44140625" style="3" customWidth="1"/>
    <col min="5" max="31" width="6.6640625" customWidth="1"/>
    <col min="32" max="32" width="7.5546875" style="28" customWidth="1"/>
    <col min="33" max="33" width="8.6640625" style="3" bestFit="1" customWidth="1"/>
    <col min="36" max="60" width="7.33203125" customWidth="1"/>
  </cols>
  <sheetData>
    <row r="1" spans="1:62" x14ac:dyDescent="0.3">
      <c r="D1" s="29" t="s">
        <v>39</v>
      </c>
      <c r="E1" s="4">
        <f>'1'!E1</f>
        <v>0</v>
      </c>
      <c r="F1" s="4">
        <f>'1'!F1</f>
        <v>0</v>
      </c>
      <c r="G1" s="4">
        <f>'1'!G1</f>
        <v>0</v>
      </c>
      <c r="H1" s="4">
        <f>'1'!H1</f>
        <v>0</v>
      </c>
      <c r="I1" s="4">
        <f>'1'!I1</f>
        <v>0</v>
      </c>
      <c r="J1" s="4">
        <f>'1'!J1</f>
        <v>0</v>
      </c>
      <c r="K1" s="4">
        <f>'1'!K1</f>
        <v>0</v>
      </c>
      <c r="L1" s="4">
        <f>'1'!L1</f>
        <v>0</v>
      </c>
      <c r="M1" s="4">
        <f>'1'!M1</f>
        <v>0</v>
      </c>
      <c r="N1" s="4">
        <f>'1'!N1</f>
        <v>0</v>
      </c>
      <c r="O1" s="4">
        <f>'1'!O1</f>
        <v>0</v>
      </c>
      <c r="P1" s="4">
        <f>'1'!P1</f>
        <v>0</v>
      </c>
      <c r="Q1" s="4">
        <f>'1'!Q1</f>
        <v>0</v>
      </c>
      <c r="R1" s="4">
        <f>'1'!R1</f>
        <v>0</v>
      </c>
      <c r="S1" s="4">
        <f>'1'!S1</f>
        <v>0</v>
      </c>
      <c r="T1" s="4">
        <f>'1'!T1</f>
        <v>0</v>
      </c>
      <c r="U1" s="4">
        <f>'1'!U1</f>
        <v>0</v>
      </c>
      <c r="V1" s="4">
        <f>'1'!V1</f>
        <v>0</v>
      </c>
      <c r="W1" s="4">
        <f>'1'!W1</f>
        <v>0</v>
      </c>
      <c r="X1" s="4">
        <f>'1'!X1</f>
        <v>0</v>
      </c>
      <c r="Y1" s="4">
        <f>'1'!Y1</f>
        <v>0</v>
      </c>
      <c r="Z1" s="4">
        <f>'1'!Z1</f>
        <v>0</v>
      </c>
      <c r="AA1" s="4">
        <f>'1'!AA1</f>
        <v>0</v>
      </c>
      <c r="AB1" s="4">
        <f>'1'!AB1</f>
        <v>0</v>
      </c>
      <c r="AC1" s="4"/>
      <c r="AD1" s="4"/>
      <c r="AE1" s="4">
        <f>'1'!AE1</f>
        <v>0</v>
      </c>
      <c r="AH1" s="5">
        <f>SUM(E1:AE1)</f>
        <v>0</v>
      </c>
      <c r="AJ1" s="71">
        <v>15</v>
      </c>
      <c r="BI1" s="95" t="s">
        <v>10</v>
      </c>
      <c r="BJ1" s="97"/>
    </row>
    <row r="2" spans="1:62" x14ac:dyDescent="0.3">
      <c r="AJ2" s="2">
        <f t="shared" ref="AJ2:BG2" si="0">COUNTIF(E6:E20,E1)</f>
        <v>6</v>
      </c>
      <c r="AK2" s="2">
        <f t="shared" si="0"/>
        <v>15</v>
      </c>
      <c r="AL2" s="2">
        <f t="shared" si="0"/>
        <v>0</v>
      </c>
      <c r="AM2" s="2">
        <f t="shared" si="0"/>
        <v>0</v>
      </c>
      <c r="AN2" s="2">
        <f t="shared" si="0"/>
        <v>2</v>
      </c>
      <c r="AO2" s="2">
        <f t="shared" si="0"/>
        <v>1</v>
      </c>
      <c r="AP2" s="2">
        <f t="shared" si="0"/>
        <v>1</v>
      </c>
      <c r="AQ2" s="2">
        <f t="shared" si="0"/>
        <v>0</v>
      </c>
      <c r="AR2" s="2">
        <f t="shared" si="0"/>
        <v>5</v>
      </c>
      <c r="AS2" s="2">
        <f t="shared" si="0"/>
        <v>1</v>
      </c>
      <c r="AT2" s="2">
        <f t="shared" si="0"/>
        <v>0</v>
      </c>
      <c r="AU2" s="2">
        <f t="shared" si="0"/>
        <v>5</v>
      </c>
      <c r="AV2" s="2">
        <f t="shared" si="0"/>
        <v>0</v>
      </c>
      <c r="AW2" s="2">
        <f t="shared" si="0"/>
        <v>0</v>
      </c>
      <c r="AX2" s="2">
        <f t="shared" si="0"/>
        <v>0</v>
      </c>
      <c r="AY2" s="2">
        <f t="shared" si="0"/>
        <v>8</v>
      </c>
      <c r="AZ2" s="2">
        <f t="shared" si="0"/>
        <v>0</v>
      </c>
      <c r="BA2" s="2">
        <f t="shared" si="0"/>
        <v>0</v>
      </c>
      <c r="BB2" s="2">
        <f t="shared" si="0"/>
        <v>6</v>
      </c>
      <c r="BC2" s="2">
        <f t="shared" si="0"/>
        <v>2</v>
      </c>
      <c r="BD2" s="2">
        <f t="shared" si="0"/>
        <v>2</v>
      </c>
      <c r="BE2" s="2">
        <f t="shared" si="0"/>
        <v>1</v>
      </c>
      <c r="BF2" s="2">
        <f t="shared" si="0"/>
        <v>8</v>
      </c>
      <c r="BG2" s="2">
        <f t="shared" si="0"/>
        <v>2</v>
      </c>
      <c r="BH2" s="2">
        <f>COUNTIF(AE6:AE20,AE1)</f>
        <v>10</v>
      </c>
      <c r="BI2" s="95" t="s">
        <v>11</v>
      </c>
      <c r="BJ2" s="97"/>
    </row>
    <row r="3" spans="1:62" x14ac:dyDescent="0.3">
      <c r="A3" s="81" t="s">
        <v>0</v>
      </c>
      <c r="B3" s="81" t="s">
        <v>1</v>
      </c>
      <c r="C3" s="81" t="s">
        <v>3</v>
      </c>
      <c r="D3" s="81" t="s">
        <v>40</v>
      </c>
      <c r="E3" s="84" t="s">
        <v>6</v>
      </c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6"/>
      <c r="AF3" s="90" t="s">
        <v>4</v>
      </c>
      <c r="AG3" s="90" t="s">
        <v>5</v>
      </c>
      <c r="AH3" s="81" t="s">
        <v>7</v>
      </c>
      <c r="AJ3" s="2">
        <f t="shared" ref="AJ3:AT3" si="1">$AJ$1-AJ2-AJ5-AJ4</f>
        <v>3</v>
      </c>
      <c r="AK3" s="2">
        <f t="shared" si="1"/>
        <v>-15</v>
      </c>
      <c r="AL3" s="2">
        <f t="shared" si="1"/>
        <v>15</v>
      </c>
      <c r="AM3" s="2">
        <f t="shared" si="1"/>
        <v>15</v>
      </c>
      <c r="AN3" s="2">
        <f t="shared" si="1"/>
        <v>11</v>
      </c>
      <c r="AO3" s="2">
        <f t="shared" si="1"/>
        <v>13</v>
      </c>
      <c r="AP3" s="2">
        <f t="shared" si="1"/>
        <v>13</v>
      </c>
      <c r="AQ3" s="2">
        <f t="shared" si="1"/>
        <v>15</v>
      </c>
      <c r="AR3" s="2">
        <f t="shared" si="1"/>
        <v>5</v>
      </c>
      <c r="AS3" s="2">
        <f t="shared" si="1"/>
        <v>13</v>
      </c>
      <c r="AT3" s="2">
        <f t="shared" si="1"/>
        <v>15</v>
      </c>
      <c r="AU3" s="2">
        <f t="shared" ref="AU3" si="2">$AJ$1-AU2-AU5-AU4</f>
        <v>5</v>
      </c>
      <c r="AV3" s="2">
        <f t="shared" ref="AV3" si="3">$AJ$1-AV2-AV5-AV4</f>
        <v>15</v>
      </c>
      <c r="AW3" s="2">
        <f t="shared" ref="AW3" si="4">$AJ$1-AW2-AW5-AW4</f>
        <v>15</v>
      </c>
      <c r="AX3" s="2">
        <f t="shared" ref="AX3" si="5">$AJ$1-AX2-AX5-AX4</f>
        <v>15</v>
      </c>
      <c r="AY3" s="2">
        <f t="shared" ref="AY3" si="6">$AJ$1-AY2-AY5-AY4</f>
        <v>-1</v>
      </c>
      <c r="AZ3" s="2">
        <f t="shared" ref="AZ3" si="7">$AJ$1-AZ2-AZ5-AZ4</f>
        <v>15</v>
      </c>
      <c r="BA3" s="2">
        <f t="shared" ref="BA3" si="8">$AJ$1-BA2-BA5-BA4</f>
        <v>15</v>
      </c>
      <c r="BB3" s="2">
        <f t="shared" ref="BB3" si="9">$AJ$1-BB2-BB5-BB4</f>
        <v>3</v>
      </c>
      <c r="BC3" s="2">
        <f t="shared" ref="BC3" si="10">$AJ$1-BC2-BC5-BC4</f>
        <v>11</v>
      </c>
      <c r="BD3" s="2">
        <f t="shared" ref="BD3" si="11">$AJ$1-BD2-BD5-BD4</f>
        <v>11</v>
      </c>
      <c r="BE3" s="2">
        <f t="shared" ref="BE3" si="12">$AJ$1-BE2-BE5-BE4</f>
        <v>13</v>
      </c>
      <c r="BF3" s="2">
        <f t="shared" ref="BF3" si="13">$AJ$1-BF2-BF5-BF4</f>
        <v>-1</v>
      </c>
      <c r="BG3" s="2">
        <f t="shared" ref="BG3" si="14">$AJ$1-BG2-BG5-BG4</f>
        <v>11</v>
      </c>
      <c r="BH3" s="2">
        <f t="shared" ref="BH3" si="15">$AJ$1-BH2-BH5-BH4</f>
        <v>-5</v>
      </c>
      <c r="BI3" s="95" t="s">
        <v>12</v>
      </c>
      <c r="BJ3" s="97"/>
    </row>
    <row r="4" spans="1:62" x14ac:dyDescent="0.3">
      <c r="A4" s="82"/>
      <c r="B4" s="82"/>
      <c r="C4" s="82"/>
      <c r="D4" s="82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91"/>
      <c r="AG4" s="91"/>
      <c r="AH4" s="82"/>
      <c r="AJ4" s="2">
        <f t="shared" ref="AJ4:BG4" si="16">COUNTIF(E6:E20,"=N  ")</f>
        <v>0</v>
      </c>
      <c r="AK4" s="2">
        <f t="shared" si="16"/>
        <v>0</v>
      </c>
      <c r="AL4" s="2">
        <f t="shared" si="16"/>
        <v>0</v>
      </c>
      <c r="AM4" s="2">
        <f t="shared" si="16"/>
        <v>0</v>
      </c>
      <c r="AN4" s="2">
        <f t="shared" si="16"/>
        <v>0</v>
      </c>
      <c r="AO4" s="2">
        <f t="shared" si="16"/>
        <v>0</v>
      </c>
      <c r="AP4" s="2">
        <f t="shared" si="16"/>
        <v>0</v>
      </c>
      <c r="AQ4" s="2">
        <f t="shared" si="16"/>
        <v>0</v>
      </c>
      <c r="AR4" s="2">
        <f t="shared" si="16"/>
        <v>0</v>
      </c>
      <c r="AS4" s="2">
        <f t="shared" si="16"/>
        <v>0</v>
      </c>
      <c r="AT4" s="2">
        <f t="shared" si="16"/>
        <v>0</v>
      </c>
      <c r="AU4" s="2">
        <f t="shared" si="16"/>
        <v>0</v>
      </c>
      <c r="AV4" s="2">
        <f t="shared" si="16"/>
        <v>0</v>
      </c>
      <c r="AW4" s="2">
        <f t="shared" si="16"/>
        <v>0</v>
      </c>
      <c r="AX4" s="2">
        <f t="shared" si="16"/>
        <v>0</v>
      </c>
      <c r="AY4" s="2">
        <f t="shared" si="16"/>
        <v>0</v>
      </c>
      <c r="AZ4" s="2">
        <f t="shared" si="16"/>
        <v>0</v>
      </c>
      <c r="BA4" s="2">
        <f t="shared" si="16"/>
        <v>0</v>
      </c>
      <c r="BB4" s="2">
        <f t="shared" si="16"/>
        <v>0</v>
      </c>
      <c r="BC4" s="2">
        <f t="shared" si="16"/>
        <v>0</v>
      </c>
      <c r="BD4" s="2">
        <f t="shared" si="16"/>
        <v>0</v>
      </c>
      <c r="BE4" s="2">
        <f t="shared" si="16"/>
        <v>0</v>
      </c>
      <c r="BF4" s="2">
        <f t="shared" si="16"/>
        <v>0</v>
      </c>
      <c r="BG4" s="2">
        <f t="shared" si="16"/>
        <v>0</v>
      </c>
      <c r="BH4" s="2">
        <f>COUNTIF(AE6:AE20,"=N  ")</f>
        <v>0</v>
      </c>
      <c r="BI4" s="95" t="s">
        <v>9</v>
      </c>
      <c r="BJ4" s="97"/>
    </row>
    <row r="5" spans="1:62" ht="15" thickBot="1" x14ac:dyDescent="0.35">
      <c r="A5" s="83"/>
      <c r="B5" s="83"/>
      <c r="C5" s="83"/>
      <c r="D5" s="83"/>
      <c r="E5" s="75" t="s">
        <v>146</v>
      </c>
      <c r="F5" s="75" t="s">
        <v>147</v>
      </c>
      <c r="G5" s="75" t="s">
        <v>148</v>
      </c>
      <c r="H5" s="75" t="s">
        <v>149</v>
      </c>
      <c r="I5" s="75" t="s">
        <v>150</v>
      </c>
      <c r="J5" s="75" t="s">
        <v>151</v>
      </c>
      <c r="K5" s="75">
        <v>3.1</v>
      </c>
      <c r="L5" s="75">
        <v>3.2</v>
      </c>
      <c r="M5" s="75">
        <v>4.0999999999999996</v>
      </c>
      <c r="N5" s="75">
        <v>4.2</v>
      </c>
      <c r="O5" s="75">
        <v>5</v>
      </c>
      <c r="P5" s="75">
        <v>6</v>
      </c>
      <c r="Q5" s="75">
        <v>7</v>
      </c>
      <c r="R5" s="75">
        <v>8</v>
      </c>
      <c r="S5" s="75">
        <v>9</v>
      </c>
      <c r="T5" s="75">
        <v>10</v>
      </c>
      <c r="U5" s="75">
        <v>11.1</v>
      </c>
      <c r="V5" s="75">
        <v>11.2</v>
      </c>
      <c r="W5" s="75">
        <v>12</v>
      </c>
      <c r="X5" s="75">
        <v>13</v>
      </c>
      <c r="Y5" s="75">
        <v>14.1</v>
      </c>
      <c r="Z5" s="75">
        <v>14.2</v>
      </c>
      <c r="AA5" s="75">
        <v>15.1</v>
      </c>
      <c r="AB5" s="75">
        <v>15.2</v>
      </c>
      <c r="AC5" s="75">
        <v>16.100000000000001</v>
      </c>
      <c r="AD5" s="75">
        <v>16.2</v>
      </c>
      <c r="AE5" s="76">
        <v>17</v>
      </c>
      <c r="AF5" s="94"/>
      <c r="AG5" s="94"/>
      <c r="AH5" s="83"/>
      <c r="AJ5" s="2">
        <f t="shared" ref="AJ5:BG5" si="17">COUNTIF(E6:E20,"=0")</f>
        <v>6</v>
      </c>
      <c r="AK5" s="2">
        <f t="shared" si="17"/>
        <v>15</v>
      </c>
      <c r="AL5" s="2">
        <f t="shared" si="17"/>
        <v>0</v>
      </c>
      <c r="AM5" s="2">
        <f t="shared" si="17"/>
        <v>0</v>
      </c>
      <c r="AN5" s="2">
        <f t="shared" si="17"/>
        <v>2</v>
      </c>
      <c r="AO5" s="2">
        <f t="shared" si="17"/>
        <v>1</v>
      </c>
      <c r="AP5" s="2">
        <f t="shared" si="17"/>
        <v>1</v>
      </c>
      <c r="AQ5" s="2">
        <f t="shared" si="17"/>
        <v>0</v>
      </c>
      <c r="AR5" s="2">
        <f t="shared" si="17"/>
        <v>5</v>
      </c>
      <c r="AS5" s="2">
        <f t="shared" si="17"/>
        <v>1</v>
      </c>
      <c r="AT5" s="2">
        <f t="shared" si="17"/>
        <v>0</v>
      </c>
      <c r="AU5" s="2">
        <f t="shared" si="17"/>
        <v>5</v>
      </c>
      <c r="AV5" s="2">
        <f t="shared" si="17"/>
        <v>0</v>
      </c>
      <c r="AW5" s="2">
        <f t="shared" si="17"/>
        <v>0</v>
      </c>
      <c r="AX5" s="2">
        <f t="shared" si="17"/>
        <v>0</v>
      </c>
      <c r="AY5" s="2">
        <f t="shared" si="17"/>
        <v>8</v>
      </c>
      <c r="AZ5" s="2">
        <f t="shared" si="17"/>
        <v>0</v>
      </c>
      <c r="BA5" s="2">
        <f t="shared" si="17"/>
        <v>0</v>
      </c>
      <c r="BB5" s="2">
        <f t="shared" si="17"/>
        <v>6</v>
      </c>
      <c r="BC5" s="2">
        <f t="shared" si="17"/>
        <v>2</v>
      </c>
      <c r="BD5" s="2">
        <f t="shared" si="17"/>
        <v>2</v>
      </c>
      <c r="BE5" s="2">
        <f t="shared" si="17"/>
        <v>1</v>
      </c>
      <c r="BF5" s="2">
        <f t="shared" si="17"/>
        <v>8</v>
      </c>
      <c r="BG5" s="2">
        <f t="shared" si="17"/>
        <v>2</v>
      </c>
      <c r="BH5" s="2">
        <f>COUNTIF(AE6:AE20,"=0")</f>
        <v>10</v>
      </c>
      <c r="BI5" s="95" t="s">
        <v>8</v>
      </c>
      <c r="BJ5" s="97"/>
    </row>
    <row r="6" spans="1:62" x14ac:dyDescent="0.3">
      <c r="A6" s="1">
        <v>1</v>
      </c>
      <c r="B6" s="1" t="s">
        <v>94</v>
      </c>
      <c r="C6" s="2">
        <v>2</v>
      </c>
      <c r="D6" s="73" t="s">
        <v>60</v>
      </c>
      <c r="E6" s="73">
        <v>2</v>
      </c>
      <c r="F6" s="73">
        <v>0</v>
      </c>
      <c r="G6" s="73">
        <v>2</v>
      </c>
      <c r="H6" s="73">
        <v>3</v>
      </c>
      <c r="I6" s="73">
        <v>2</v>
      </c>
      <c r="J6" s="73">
        <v>2</v>
      </c>
      <c r="K6" s="73">
        <v>1</v>
      </c>
      <c r="L6" s="73">
        <v>3</v>
      </c>
      <c r="M6" s="73">
        <v>0</v>
      </c>
      <c r="N6" s="73">
        <v>2</v>
      </c>
      <c r="O6" s="73">
        <v>2</v>
      </c>
      <c r="P6" s="73">
        <v>1</v>
      </c>
      <c r="Q6" s="73">
        <v>2</v>
      </c>
      <c r="R6" s="73">
        <v>2</v>
      </c>
      <c r="S6" s="73">
        <v>1</v>
      </c>
      <c r="T6" s="73">
        <v>0</v>
      </c>
      <c r="U6" s="73">
        <v>2</v>
      </c>
      <c r="V6" s="73">
        <v>3</v>
      </c>
      <c r="W6" s="73">
        <v>0</v>
      </c>
      <c r="X6" s="73">
        <v>1</v>
      </c>
      <c r="Y6" s="73" t="s">
        <v>61</v>
      </c>
      <c r="Z6" s="73" t="s">
        <v>61</v>
      </c>
      <c r="AA6" s="73" t="s">
        <v>61</v>
      </c>
      <c r="AB6" s="73">
        <v>0</v>
      </c>
      <c r="AC6" s="73" t="s">
        <v>61</v>
      </c>
      <c r="AD6" s="73">
        <v>0</v>
      </c>
      <c r="AE6" s="73">
        <v>1</v>
      </c>
      <c r="AF6" s="73">
        <v>32</v>
      </c>
      <c r="AG6" s="73">
        <v>4</v>
      </c>
      <c r="AH6" s="6">
        <v>62.7</v>
      </c>
    </row>
    <row r="7" spans="1:62" x14ac:dyDescent="0.3">
      <c r="A7" s="1">
        <v>2</v>
      </c>
      <c r="B7" s="1" t="s">
        <v>95</v>
      </c>
      <c r="C7" s="2">
        <v>2</v>
      </c>
      <c r="D7" s="73" t="s">
        <v>60</v>
      </c>
      <c r="E7" s="73">
        <v>3</v>
      </c>
      <c r="F7" s="73">
        <v>0</v>
      </c>
      <c r="G7" s="73">
        <v>2</v>
      </c>
      <c r="H7" s="73">
        <v>3</v>
      </c>
      <c r="I7" s="73">
        <v>1</v>
      </c>
      <c r="J7" s="73">
        <v>2</v>
      </c>
      <c r="K7" s="73">
        <v>1</v>
      </c>
      <c r="L7" s="73">
        <v>2</v>
      </c>
      <c r="M7" s="73">
        <v>0</v>
      </c>
      <c r="N7" s="73">
        <v>1</v>
      </c>
      <c r="O7" s="73">
        <v>1</v>
      </c>
      <c r="P7" s="73">
        <v>0</v>
      </c>
      <c r="Q7" s="73">
        <v>2</v>
      </c>
      <c r="R7" s="73">
        <v>2</v>
      </c>
      <c r="S7" s="73">
        <v>1</v>
      </c>
      <c r="T7" s="73">
        <v>0</v>
      </c>
      <c r="U7" s="73">
        <v>2</v>
      </c>
      <c r="V7" s="73">
        <v>3</v>
      </c>
      <c r="W7" s="73">
        <v>0</v>
      </c>
      <c r="X7" s="73" t="s">
        <v>61</v>
      </c>
      <c r="Y7" s="73" t="s">
        <v>61</v>
      </c>
      <c r="Z7" s="73" t="s">
        <v>61</v>
      </c>
      <c r="AA7" s="73">
        <v>0</v>
      </c>
      <c r="AB7" s="73">
        <v>0</v>
      </c>
      <c r="AC7" s="73">
        <v>0</v>
      </c>
      <c r="AD7" s="73">
        <v>0</v>
      </c>
      <c r="AE7" s="73">
        <v>0</v>
      </c>
      <c r="AF7" s="73">
        <v>26</v>
      </c>
      <c r="AG7" s="73">
        <v>3</v>
      </c>
      <c r="AH7" s="6">
        <v>50.9</v>
      </c>
      <c r="AJ7" s="65" t="s">
        <v>13</v>
      </c>
      <c r="AK7" s="14">
        <f>COUNTIF(AG6:AG20,"=2")</f>
        <v>2</v>
      </c>
      <c r="AL7" s="15">
        <f>AK7/$AJ$1*100</f>
        <v>13.333333333333334</v>
      </c>
    </row>
    <row r="8" spans="1:62" x14ac:dyDescent="0.3">
      <c r="A8" s="1">
        <v>3</v>
      </c>
      <c r="B8" s="1" t="s">
        <v>96</v>
      </c>
      <c r="C8" s="2">
        <v>1</v>
      </c>
      <c r="D8" s="73" t="s">
        <v>60</v>
      </c>
      <c r="E8" s="73">
        <v>0</v>
      </c>
      <c r="F8" s="73">
        <v>0</v>
      </c>
      <c r="G8" s="73">
        <v>2</v>
      </c>
      <c r="H8" s="73">
        <v>2</v>
      </c>
      <c r="I8" s="73">
        <v>2</v>
      </c>
      <c r="J8" s="73">
        <v>1</v>
      </c>
      <c r="K8" s="73">
        <v>1</v>
      </c>
      <c r="L8" s="73">
        <v>3</v>
      </c>
      <c r="M8" s="73">
        <v>1</v>
      </c>
      <c r="N8" s="73">
        <v>3</v>
      </c>
      <c r="O8" s="73">
        <v>2</v>
      </c>
      <c r="P8" s="73">
        <v>1</v>
      </c>
      <c r="Q8" s="73" t="s">
        <v>61</v>
      </c>
      <c r="R8" s="73" t="s">
        <v>61</v>
      </c>
      <c r="S8" s="73">
        <v>1</v>
      </c>
      <c r="T8" s="73">
        <v>1</v>
      </c>
      <c r="U8" s="73">
        <v>2</v>
      </c>
      <c r="V8" s="73">
        <v>3</v>
      </c>
      <c r="W8" s="73">
        <v>1</v>
      </c>
      <c r="X8" s="73">
        <v>0</v>
      </c>
      <c r="Y8" s="73" t="s">
        <v>61</v>
      </c>
      <c r="Z8" s="73" t="s">
        <v>61</v>
      </c>
      <c r="AA8" s="73">
        <v>0</v>
      </c>
      <c r="AB8" s="73" t="s">
        <v>61</v>
      </c>
      <c r="AC8" s="73" t="s">
        <v>61</v>
      </c>
      <c r="AD8" s="73" t="s">
        <v>61</v>
      </c>
      <c r="AE8" s="73">
        <v>0</v>
      </c>
      <c r="AF8" s="73">
        <v>26</v>
      </c>
      <c r="AG8" s="73">
        <v>3</v>
      </c>
      <c r="AH8" s="6">
        <v>50.9</v>
      </c>
      <c r="AJ8" s="66" t="s">
        <v>14</v>
      </c>
      <c r="AK8" s="8">
        <f>COUNTIF(AG6:AG20,"=3")</f>
        <v>11</v>
      </c>
      <c r="AL8" s="13">
        <f>AK8/$AJ$1*100</f>
        <v>73.333333333333329</v>
      </c>
    </row>
    <row r="9" spans="1:62" x14ac:dyDescent="0.3">
      <c r="A9" s="1">
        <v>4</v>
      </c>
      <c r="B9" s="1" t="s">
        <v>97</v>
      </c>
      <c r="C9" s="2">
        <v>2</v>
      </c>
      <c r="D9" s="73" t="s">
        <v>60</v>
      </c>
      <c r="E9" s="73">
        <v>3</v>
      </c>
      <c r="F9" s="73">
        <v>0</v>
      </c>
      <c r="G9" s="73">
        <v>2</v>
      </c>
      <c r="H9" s="73">
        <v>3</v>
      </c>
      <c r="I9" s="73">
        <v>0</v>
      </c>
      <c r="J9" s="73">
        <v>1</v>
      </c>
      <c r="K9" s="73">
        <v>1</v>
      </c>
      <c r="L9" s="73">
        <v>3</v>
      </c>
      <c r="M9" s="73">
        <v>1</v>
      </c>
      <c r="N9" s="73">
        <v>2</v>
      </c>
      <c r="O9" s="73">
        <v>1</v>
      </c>
      <c r="P9" s="73">
        <v>2</v>
      </c>
      <c r="Q9" s="73">
        <v>1</v>
      </c>
      <c r="R9" s="73">
        <v>2</v>
      </c>
      <c r="S9" s="73">
        <v>1</v>
      </c>
      <c r="T9" s="73">
        <v>0</v>
      </c>
      <c r="U9" s="73">
        <v>2</v>
      </c>
      <c r="V9" s="73">
        <v>2</v>
      </c>
      <c r="W9" s="73">
        <v>0</v>
      </c>
      <c r="X9" s="73" t="s">
        <v>61</v>
      </c>
      <c r="Y9" s="73" t="s">
        <v>61</v>
      </c>
      <c r="Z9" s="73" t="s">
        <v>61</v>
      </c>
      <c r="AA9" s="73">
        <v>0</v>
      </c>
      <c r="AB9" s="73" t="s">
        <v>61</v>
      </c>
      <c r="AC9" s="73" t="s">
        <v>61</v>
      </c>
      <c r="AD9" s="73" t="s">
        <v>61</v>
      </c>
      <c r="AE9" s="73">
        <v>0</v>
      </c>
      <c r="AF9" s="73">
        <v>27</v>
      </c>
      <c r="AG9" s="73">
        <v>3</v>
      </c>
      <c r="AH9" s="6">
        <v>52.9</v>
      </c>
      <c r="AJ9" s="67" t="s">
        <v>15</v>
      </c>
      <c r="AK9" s="11">
        <f>COUNTIF(AG6:AG20,"=4")</f>
        <v>2</v>
      </c>
      <c r="AL9" s="12">
        <f>AK9/$AJ$1*100</f>
        <v>13.333333333333334</v>
      </c>
    </row>
    <row r="10" spans="1:62" x14ac:dyDescent="0.3">
      <c r="A10" s="1">
        <v>5</v>
      </c>
      <c r="B10" s="1" t="s">
        <v>98</v>
      </c>
      <c r="C10" s="2">
        <v>1</v>
      </c>
      <c r="D10" s="73" t="s">
        <v>60</v>
      </c>
      <c r="E10" s="73">
        <v>0</v>
      </c>
      <c r="F10" s="73">
        <v>0</v>
      </c>
      <c r="G10" s="73">
        <v>1</v>
      </c>
      <c r="H10" s="73">
        <v>2</v>
      </c>
      <c r="I10" s="73">
        <v>0</v>
      </c>
      <c r="J10" s="73">
        <v>0</v>
      </c>
      <c r="K10" s="73">
        <v>0</v>
      </c>
      <c r="L10" s="73">
        <v>1</v>
      </c>
      <c r="M10" s="73">
        <v>0</v>
      </c>
      <c r="N10" s="73">
        <v>0</v>
      </c>
      <c r="O10" s="73">
        <v>1</v>
      </c>
      <c r="P10" s="73">
        <v>2</v>
      </c>
      <c r="Q10" s="73" t="s">
        <v>61</v>
      </c>
      <c r="R10" s="73" t="s">
        <v>61</v>
      </c>
      <c r="S10" s="73" t="s">
        <v>61</v>
      </c>
      <c r="T10" s="73">
        <v>0</v>
      </c>
      <c r="U10" s="73">
        <v>2</v>
      </c>
      <c r="V10" s="73">
        <v>2</v>
      </c>
      <c r="W10" s="73" t="s">
        <v>61</v>
      </c>
      <c r="X10" s="73" t="s">
        <v>61</v>
      </c>
      <c r="Y10" s="73" t="s">
        <v>61</v>
      </c>
      <c r="Z10" s="73" t="s">
        <v>61</v>
      </c>
      <c r="AA10" s="73" t="s">
        <v>61</v>
      </c>
      <c r="AB10" s="73" t="s">
        <v>61</v>
      </c>
      <c r="AC10" s="73" t="s">
        <v>61</v>
      </c>
      <c r="AD10" s="73" t="s">
        <v>61</v>
      </c>
      <c r="AE10" s="73" t="s">
        <v>61</v>
      </c>
      <c r="AF10" s="73">
        <v>11</v>
      </c>
      <c r="AG10" s="73">
        <v>2</v>
      </c>
      <c r="AH10" s="6">
        <v>21.56</v>
      </c>
      <c r="AJ10" s="68" t="s">
        <v>16</v>
      </c>
      <c r="AK10" s="9">
        <f>COUNTIF(AG6:AG20,"=5")</f>
        <v>0</v>
      </c>
      <c r="AL10" s="10">
        <f>AK10/$AJ$1*100</f>
        <v>0</v>
      </c>
    </row>
    <row r="11" spans="1:62" x14ac:dyDescent="0.3">
      <c r="A11" s="1">
        <v>6</v>
      </c>
      <c r="B11" s="1" t="s">
        <v>99</v>
      </c>
      <c r="C11" s="2">
        <v>1</v>
      </c>
      <c r="D11" s="73" t="s">
        <v>60</v>
      </c>
      <c r="E11" s="73">
        <v>1</v>
      </c>
      <c r="F11" s="73">
        <v>0</v>
      </c>
      <c r="G11" s="73">
        <v>2</v>
      </c>
      <c r="H11" s="73">
        <v>3</v>
      </c>
      <c r="I11" s="73">
        <v>3</v>
      </c>
      <c r="J11" s="73">
        <v>1</v>
      </c>
      <c r="K11" s="73">
        <v>1</v>
      </c>
      <c r="L11" s="73">
        <v>3</v>
      </c>
      <c r="M11" s="73">
        <v>1</v>
      </c>
      <c r="N11" s="73">
        <v>3</v>
      </c>
      <c r="O11" s="73">
        <v>2</v>
      </c>
      <c r="P11" s="73">
        <v>0</v>
      </c>
      <c r="Q11" s="73" t="s">
        <v>61</v>
      </c>
      <c r="R11" s="73" t="s">
        <v>61</v>
      </c>
      <c r="S11" s="73" t="s">
        <v>61</v>
      </c>
      <c r="T11" s="73" t="s">
        <v>61</v>
      </c>
      <c r="U11" s="73">
        <v>2</v>
      </c>
      <c r="V11" s="73">
        <v>3</v>
      </c>
      <c r="W11" s="73">
        <v>1</v>
      </c>
      <c r="X11" s="73" t="s">
        <v>61</v>
      </c>
      <c r="Y11" s="73" t="s">
        <v>61</v>
      </c>
      <c r="Z11" s="73" t="s">
        <v>61</v>
      </c>
      <c r="AA11" s="73" t="s">
        <v>61</v>
      </c>
      <c r="AB11" s="73" t="s">
        <v>61</v>
      </c>
      <c r="AC11" s="73" t="s">
        <v>61</v>
      </c>
      <c r="AD11" s="73" t="s">
        <v>61</v>
      </c>
      <c r="AE11" s="73" t="s">
        <v>61</v>
      </c>
      <c r="AF11" s="73">
        <v>26</v>
      </c>
      <c r="AG11" s="73">
        <v>3</v>
      </c>
      <c r="AH11" s="6">
        <v>50.9</v>
      </c>
    </row>
    <row r="12" spans="1:62" x14ac:dyDescent="0.3">
      <c r="A12" s="1">
        <v>7</v>
      </c>
      <c r="B12" s="1" t="s">
        <v>100</v>
      </c>
      <c r="C12" s="2">
        <v>2</v>
      </c>
      <c r="D12" s="73" t="s">
        <v>60</v>
      </c>
      <c r="E12" s="73">
        <v>2</v>
      </c>
      <c r="F12" s="73">
        <v>0</v>
      </c>
      <c r="G12" s="73">
        <v>2</v>
      </c>
      <c r="H12" s="73">
        <v>3</v>
      </c>
      <c r="I12" s="73">
        <v>1</v>
      </c>
      <c r="J12" s="73">
        <v>2</v>
      </c>
      <c r="K12" s="73">
        <v>1</v>
      </c>
      <c r="L12" s="73">
        <v>3</v>
      </c>
      <c r="M12" s="73">
        <v>0</v>
      </c>
      <c r="N12" s="73">
        <v>1</v>
      </c>
      <c r="O12" s="73">
        <v>1</v>
      </c>
      <c r="P12" s="73">
        <v>0</v>
      </c>
      <c r="Q12" s="73">
        <v>2</v>
      </c>
      <c r="R12" s="73">
        <v>2</v>
      </c>
      <c r="S12" s="73">
        <v>1</v>
      </c>
      <c r="T12" s="73">
        <v>0</v>
      </c>
      <c r="U12" s="73">
        <v>2</v>
      </c>
      <c r="V12" s="73">
        <v>3</v>
      </c>
      <c r="W12" s="73">
        <v>0</v>
      </c>
      <c r="X12" s="73" t="s">
        <v>61</v>
      </c>
      <c r="Y12" s="73" t="s">
        <v>61</v>
      </c>
      <c r="Z12" s="73" t="s">
        <v>61</v>
      </c>
      <c r="AA12" s="73">
        <v>0</v>
      </c>
      <c r="AB12" s="73" t="s">
        <v>61</v>
      </c>
      <c r="AC12" s="73">
        <v>0</v>
      </c>
      <c r="AD12" s="73">
        <v>0</v>
      </c>
      <c r="AE12" s="73">
        <v>0</v>
      </c>
      <c r="AF12" s="73">
        <v>26</v>
      </c>
      <c r="AG12" s="73">
        <v>3</v>
      </c>
      <c r="AH12" s="6">
        <v>50.9</v>
      </c>
      <c r="AJ12" s="78" t="s">
        <v>57</v>
      </c>
      <c r="AK12" s="78"/>
      <c r="AL12" s="64">
        <f>COUNTIF(AH6:AH20,100)</f>
        <v>0</v>
      </c>
    </row>
    <row r="13" spans="1:62" x14ac:dyDescent="0.3">
      <c r="A13" s="1">
        <v>8</v>
      </c>
      <c r="B13" s="1" t="s">
        <v>101</v>
      </c>
      <c r="C13" s="2">
        <v>1</v>
      </c>
      <c r="D13" s="73" t="s">
        <v>60</v>
      </c>
      <c r="E13" s="73">
        <v>1</v>
      </c>
      <c r="F13" s="73">
        <v>0</v>
      </c>
      <c r="G13" s="73">
        <v>2</v>
      </c>
      <c r="H13" s="73">
        <v>3</v>
      </c>
      <c r="I13" s="73">
        <v>3</v>
      </c>
      <c r="J13" s="73">
        <v>2</v>
      </c>
      <c r="K13" s="73">
        <v>1</v>
      </c>
      <c r="L13" s="73">
        <v>1</v>
      </c>
      <c r="M13" s="73">
        <v>1</v>
      </c>
      <c r="N13" s="73">
        <v>2</v>
      </c>
      <c r="O13" s="73">
        <v>2</v>
      </c>
      <c r="P13" s="73">
        <v>2</v>
      </c>
      <c r="Q13" s="73">
        <v>1</v>
      </c>
      <c r="R13" s="73" t="s">
        <v>61</v>
      </c>
      <c r="S13" s="73" t="s">
        <v>61</v>
      </c>
      <c r="T13" s="73" t="s">
        <v>61</v>
      </c>
      <c r="U13" s="73">
        <v>2</v>
      </c>
      <c r="V13" s="73">
        <v>3</v>
      </c>
      <c r="W13" s="73" t="s">
        <v>61</v>
      </c>
      <c r="X13" s="73" t="s">
        <v>61</v>
      </c>
      <c r="Y13" s="73" t="s">
        <v>61</v>
      </c>
      <c r="Z13" s="73" t="s">
        <v>61</v>
      </c>
      <c r="AA13" s="73" t="s">
        <v>61</v>
      </c>
      <c r="AB13" s="73" t="s">
        <v>61</v>
      </c>
      <c r="AC13" s="73" t="s">
        <v>61</v>
      </c>
      <c r="AD13" s="73" t="s">
        <v>61</v>
      </c>
      <c r="AE13" s="73" t="s">
        <v>61</v>
      </c>
      <c r="AF13" s="73">
        <v>26</v>
      </c>
      <c r="AG13" s="73">
        <v>3</v>
      </c>
      <c r="AH13" s="6">
        <v>50.9</v>
      </c>
      <c r="AJ13" s="79" t="s">
        <v>17</v>
      </c>
      <c r="AK13" s="80"/>
      <c r="AL13" s="7">
        <f>SUM(AK8:AK10)/$AJ$1*100</f>
        <v>86.666666666666671</v>
      </c>
    </row>
    <row r="14" spans="1:62" x14ac:dyDescent="0.3">
      <c r="A14" s="1">
        <v>9</v>
      </c>
      <c r="B14" s="1" t="s">
        <v>102</v>
      </c>
      <c r="C14" s="2">
        <v>2</v>
      </c>
      <c r="D14" s="73" t="s">
        <v>60</v>
      </c>
      <c r="E14" s="73">
        <v>3</v>
      </c>
      <c r="F14" s="73">
        <v>0</v>
      </c>
      <c r="G14" s="73">
        <v>2</v>
      </c>
      <c r="H14" s="73">
        <v>3</v>
      </c>
      <c r="I14" s="73">
        <v>1</v>
      </c>
      <c r="J14" s="73">
        <v>1</v>
      </c>
      <c r="K14" s="73">
        <v>1</v>
      </c>
      <c r="L14" s="73">
        <v>3</v>
      </c>
      <c r="M14" s="73">
        <v>0</v>
      </c>
      <c r="N14" s="73">
        <v>1</v>
      </c>
      <c r="O14" s="73">
        <v>1</v>
      </c>
      <c r="P14" s="73">
        <v>2</v>
      </c>
      <c r="Q14" s="73">
        <v>2</v>
      </c>
      <c r="R14" s="73">
        <v>2</v>
      </c>
      <c r="S14" s="73">
        <v>1</v>
      </c>
      <c r="T14" s="73">
        <v>0</v>
      </c>
      <c r="U14" s="73">
        <v>2</v>
      </c>
      <c r="V14" s="73">
        <v>2</v>
      </c>
      <c r="W14" s="73">
        <v>0</v>
      </c>
      <c r="X14" s="73" t="s">
        <v>61</v>
      </c>
      <c r="Y14" s="73" t="s">
        <v>61</v>
      </c>
      <c r="Z14" s="73" t="s">
        <v>61</v>
      </c>
      <c r="AA14" s="73">
        <v>0</v>
      </c>
      <c r="AB14" s="73" t="s">
        <v>61</v>
      </c>
      <c r="AC14" s="73">
        <v>0</v>
      </c>
      <c r="AD14" s="73">
        <v>0</v>
      </c>
      <c r="AE14" s="73">
        <v>0</v>
      </c>
      <c r="AF14" s="73">
        <v>27</v>
      </c>
      <c r="AG14" s="73">
        <v>3</v>
      </c>
      <c r="AH14" s="6">
        <v>52.9</v>
      </c>
      <c r="AJ14" s="79" t="s">
        <v>35</v>
      </c>
      <c r="AK14" s="80"/>
      <c r="AL14" s="7">
        <f>SUM(AK9:AK10)/$AJ$1*100</f>
        <v>13.333333333333334</v>
      </c>
    </row>
    <row r="15" spans="1:62" x14ac:dyDescent="0.3">
      <c r="A15" s="1">
        <v>10</v>
      </c>
      <c r="B15" s="1" t="s">
        <v>103</v>
      </c>
      <c r="C15" s="2">
        <v>1</v>
      </c>
      <c r="D15" s="73" t="s">
        <v>60</v>
      </c>
      <c r="E15" s="73">
        <v>0</v>
      </c>
      <c r="F15" s="73">
        <v>0</v>
      </c>
      <c r="G15" s="73">
        <v>2</v>
      </c>
      <c r="H15" s="73">
        <v>2</v>
      </c>
      <c r="I15" s="73">
        <v>2</v>
      </c>
      <c r="J15" s="73" t="s">
        <v>61</v>
      </c>
      <c r="K15" s="73">
        <v>1</v>
      </c>
      <c r="L15" s="73">
        <v>2</v>
      </c>
      <c r="M15" s="73">
        <v>1</v>
      </c>
      <c r="N15" s="73">
        <v>3</v>
      </c>
      <c r="O15" s="73">
        <v>2</v>
      </c>
      <c r="P15" s="73">
        <v>0</v>
      </c>
      <c r="Q15" s="73" t="s">
        <v>61</v>
      </c>
      <c r="R15" s="73" t="s">
        <v>61</v>
      </c>
      <c r="S15" s="73">
        <v>1</v>
      </c>
      <c r="T15" s="73">
        <v>1</v>
      </c>
      <c r="U15" s="73">
        <v>2</v>
      </c>
      <c r="V15" s="73">
        <v>3</v>
      </c>
      <c r="W15" s="73">
        <v>0</v>
      </c>
      <c r="X15" s="73">
        <v>0</v>
      </c>
      <c r="Y15" s="73" t="s">
        <v>61</v>
      </c>
      <c r="Z15" s="73" t="s">
        <v>61</v>
      </c>
      <c r="AA15" s="73">
        <v>0</v>
      </c>
      <c r="AB15" s="73" t="s">
        <v>61</v>
      </c>
      <c r="AC15" s="73" t="s">
        <v>61</v>
      </c>
      <c r="AD15" s="73" t="s">
        <v>61</v>
      </c>
      <c r="AE15" s="73">
        <v>0</v>
      </c>
      <c r="AF15" s="73">
        <v>22</v>
      </c>
      <c r="AG15" s="73">
        <v>2</v>
      </c>
      <c r="AH15" s="6">
        <v>43.13</v>
      </c>
      <c r="AJ15" s="79" t="s">
        <v>32</v>
      </c>
      <c r="AK15" s="80"/>
      <c r="AL15" s="7">
        <f>AVERAGE(AF6:AF20)</f>
        <v>25.733333333333334</v>
      </c>
    </row>
    <row r="16" spans="1:62" x14ac:dyDescent="0.3">
      <c r="A16" s="1">
        <v>11</v>
      </c>
      <c r="B16" s="1" t="s">
        <v>104</v>
      </c>
      <c r="C16" s="2">
        <v>2</v>
      </c>
      <c r="D16" s="73" t="s">
        <v>60</v>
      </c>
      <c r="E16" s="73">
        <v>0</v>
      </c>
      <c r="F16" s="73">
        <v>0</v>
      </c>
      <c r="G16" s="73">
        <v>2</v>
      </c>
      <c r="H16" s="73">
        <v>3</v>
      </c>
      <c r="I16" s="73">
        <v>2</v>
      </c>
      <c r="J16" s="73">
        <v>2</v>
      </c>
      <c r="K16" s="73">
        <v>1</v>
      </c>
      <c r="L16" s="73">
        <v>3</v>
      </c>
      <c r="M16" s="73">
        <v>1</v>
      </c>
      <c r="N16" s="73">
        <v>1</v>
      </c>
      <c r="O16" s="73">
        <v>1</v>
      </c>
      <c r="P16" s="73">
        <v>0</v>
      </c>
      <c r="Q16" s="73">
        <v>2</v>
      </c>
      <c r="R16" s="73">
        <v>2</v>
      </c>
      <c r="S16" s="73">
        <v>1</v>
      </c>
      <c r="T16" s="73">
        <v>0</v>
      </c>
      <c r="U16" s="73">
        <v>2</v>
      </c>
      <c r="V16" s="73">
        <v>3</v>
      </c>
      <c r="W16" s="73">
        <v>1</v>
      </c>
      <c r="X16" s="73" t="s">
        <v>61</v>
      </c>
      <c r="Y16" s="73" t="s">
        <v>61</v>
      </c>
      <c r="Z16" s="73" t="s">
        <v>61</v>
      </c>
      <c r="AA16" s="73" t="s">
        <v>61</v>
      </c>
      <c r="AB16" s="73" t="s">
        <v>61</v>
      </c>
      <c r="AC16" s="73" t="s">
        <v>61</v>
      </c>
      <c r="AD16" s="73" t="s">
        <v>61</v>
      </c>
      <c r="AE16" s="73" t="s">
        <v>61</v>
      </c>
      <c r="AF16" s="73">
        <v>27</v>
      </c>
      <c r="AG16" s="73">
        <v>3</v>
      </c>
      <c r="AH16" s="6">
        <v>52.9</v>
      </c>
      <c r="AJ16" s="79" t="s">
        <v>18</v>
      </c>
      <c r="AK16" s="80"/>
      <c r="AL16" s="7">
        <f>AVERAGE(AG6:AG20)</f>
        <v>3</v>
      </c>
    </row>
    <row r="17" spans="1:39" x14ac:dyDescent="0.3">
      <c r="A17" s="1">
        <v>12</v>
      </c>
      <c r="B17" s="1" t="s">
        <v>105</v>
      </c>
      <c r="C17" s="2">
        <v>1</v>
      </c>
      <c r="D17" s="73" t="s">
        <v>60</v>
      </c>
      <c r="E17" s="73">
        <v>0</v>
      </c>
      <c r="F17" s="73">
        <v>0</v>
      </c>
      <c r="G17" s="73">
        <v>2</v>
      </c>
      <c r="H17" s="73">
        <v>3</v>
      </c>
      <c r="I17" s="73">
        <v>1</v>
      </c>
      <c r="J17" s="73" t="s">
        <v>61</v>
      </c>
      <c r="K17" s="73">
        <v>1</v>
      </c>
      <c r="L17" s="73">
        <v>2</v>
      </c>
      <c r="M17" s="73">
        <v>1</v>
      </c>
      <c r="N17" s="73">
        <v>3</v>
      </c>
      <c r="O17" s="73">
        <v>2</v>
      </c>
      <c r="P17" s="73">
        <v>2</v>
      </c>
      <c r="Q17" s="73" t="s">
        <v>61</v>
      </c>
      <c r="R17" s="73" t="s">
        <v>61</v>
      </c>
      <c r="S17" s="73">
        <v>1</v>
      </c>
      <c r="T17" s="73">
        <v>1</v>
      </c>
      <c r="U17" s="73">
        <v>2</v>
      </c>
      <c r="V17" s="73">
        <v>3</v>
      </c>
      <c r="W17" s="73">
        <v>1</v>
      </c>
      <c r="X17" s="73">
        <v>1</v>
      </c>
      <c r="Y17" s="73">
        <v>0</v>
      </c>
      <c r="Z17" s="73">
        <v>0</v>
      </c>
      <c r="AA17" s="73" t="s">
        <v>61</v>
      </c>
      <c r="AB17" s="73" t="s">
        <v>61</v>
      </c>
      <c r="AC17" s="73" t="s">
        <v>61</v>
      </c>
      <c r="AD17" s="73" t="s">
        <v>61</v>
      </c>
      <c r="AE17" s="73">
        <v>0</v>
      </c>
      <c r="AF17" s="73">
        <v>26</v>
      </c>
      <c r="AG17" s="73">
        <v>3</v>
      </c>
      <c r="AH17" s="6">
        <v>50.9</v>
      </c>
      <c r="AJ17" s="79" t="s">
        <v>58</v>
      </c>
      <c r="AK17" s="80"/>
      <c r="AL17" s="7">
        <v>50.4</v>
      </c>
    </row>
    <row r="18" spans="1:39" x14ac:dyDescent="0.3">
      <c r="A18" s="1">
        <v>13</v>
      </c>
      <c r="B18" s="1" t="s">
        <v>106</v>
      </c>
      <c r="C18" s="2">
        <v>1</v>
      </c>
      <c r="D18" s="73" t="s">
        <v>60</v>
      </c>
      <c r="E18" s="73">
        <v>0</v>
      </c>
      <c r="F18" s="73">
        <v>0</v>
      </c>
      <c r="G18" s="73">
        <v>2</v>
      </c>
      <c r="H18" s="73">
        <v>3</v>
      </c>
      <c r="I18" s="73">
        <v>2</v>
      </c>
      <c r="J18" s="73" t="s">
        <v>61</v>
      </c>
      <c r="K18" s="73">
        <v>1</v>
      </c>
      <c r="L18" s="73">
        <v>1</v>
      </c>
      <c r="M18" s="73">
        <v>1</v>
      </c>
      <c r="N18" s="73">
        <v>1</v>
      </c>
      <c r="O18" s="73">
        <v>2</v>
      </c>
      <c r="P18" s="73">
        <v>2</v>
      </c>
      <c r="Q18" s="73" t="s">
        <v>61</v>
      </c>
      <c r="R18" s="73" t="s">
        <v>61</v>
      </c>
      <c r="S18" s="73">
        <v>1</v>
      </c>
      <c r="T18" s="73">
        <v>1</v>
      </c>
      <c r="U18" s="73">
        <v>2</v>
      </c>
      <c r="V18" s="73">
        <v>3</v>
      </c>
      <c r="W18" s="73">
        <v>1</v>
      </c>
      <c r="X18" s="73">
        <v>1</v>
      </c>
      <c r="Y18" s="73">
        <v>0</v>
      </c>
      <c r="Z18" s="73">
        <v>1</v>
      </c>
      <c r="AA18" s="73">
        <v>1</v>
      </c>
      <c r="AB18" s="73" t="s">
        <v>61</v>
      </c>
      <c r="AC18" s="73" t="s">
        <v>61</v>
      </c>
      <c r="AD18" s="73" t="s">
        <v>61</v>
      </c>
      <c r="AE18" s="73">
        <v>0</v>
      </c>
      <c r="AF18" s="73">
        <v>26</v>
      </c>
      <c r="AG18" s="73">
        <v>3</v>
      </c>
      <c r="AH18" s="6">
        <v>50.9</v>
      </c>
    </row>
    <row r="19" spans="1:39" x14ac:dyDescent="0.3">
      <c r="A19" s="1">
        <v>14</v>
      </c>
      <c r="B19" s="1" t="s">
        <v>107</v>
      </c>
      <c r="C19" s="2">
        <v>2</v>
      </c>
      <c r="D19" s="73" t="s">
        <v>60</v>
      </c>
      <c r="E19" s="73">
        <v>2</v>
      </c>
      <c r="F19" s="73">
        <v>0</v>
      </c>
      <c r="G19" s="73">
        <v>2</v>
      </c>
      <c r="H19" s="73">
        <v>3</v>
      </c>
      <c r="I19" s="73">
        <v>1</v>
      </c>
      <c r="J19" s="73">
        <v>2</v>
      </c>
      <c r="K19" s="73">
        <v>1</v>
      </c>
      <c r="L19" s="73" t="s">
        <v>61</v>
      </c>
      <c r="M19" s="73">
        <v>1</v>
      </c>
      <c r="N19" s="73" t="s">
        <v>61</v>
      </c>
      <c r="O19" s="73">
        <v>1</v>
      </c>
      <c r="P19" s="73">
        <v>2</v>
      </c>
      <c r="Q19" s="73">
        <v>2</v>
      </c>
      <c r="R19" s="73">
        <v>2</v>
      </c>
      <c r="S19" s="73">
        <v>1</v>
      </c>
      <c r="T19" s="73">
        <v>0</v>
      </c>
      <c r="U19" s="73">
        <v>2</v>
      </c>
      <c r="V19" s="73">
        <v>3</v>
      </c>
      <c r="W19" s="73">
        <v>1</v>
      </c>
      <c r="X19" s="73" t="s">
        <v>61</v>
      </c>
      <c r="Y19" s="73" t="s">
        <v>61</v>
      </c>
      <c r="Z19" s="73" t="s">
        <v>61</v>
      </c>
      <c r="AA19" s="73">
        <v>0</v>
      </c>
      <c r="AB19" s="73" t="s">
        <v>61</v>
      </c>
      <c r="AC19" s="73">
        <v>0</v>
      </c>
      <c r="AD19" s="73">
        <v>0</v>
      </c>
      <c r="AE19" s="73">
        <v>0</v>
      </c>
      <c r="AF19" s="73">
        <v>26</v>
      </c>
      <c r="AG19" s="73">
        <v>3</v>
      </c>
      <c r="AH19" s="6">
        <v>50.9</v>
      </c>
      <c r="AJ19" s="87" t="s">
        <v>56</v>
      </c>
      <c r="AK19" s="88"/>
      <c r="AL19" s="63" t="s">
        <v>55</v>
      </c>
      <c r="AM19" s="63" t="s">
        <v>54</v>
      </c>
    </row>
    <row r="20" spans="1:39" x14ac:dyDescent="0.3">
      <c r="A20" s="1">
        <v>15</v>
      </c>
      <c r="B20" s="1" t="s">
        <v>108</v>
      </c>
      <c r="C20" s="2">
        <v>1</v>
      </c>
      <c r="D20" s="73" t="s">
        <v>60</v>
      </c>
      <c r="E20" s="73">
        <v>1</v>
      </c>
      <c r="F20" s="73">
        <v>0</v>
      </c>
      <c r="G20" s="73">
        <v>2</v>
      </c>
      <c r="H20" s="73">
        <v>3</v>
      </c>
      <c r="I20" s="73">
        <v>2</v>
      </c>
      <c r="J20" s="73">
        <v>2</v>
      </c>
      <c r="K20" s="73">
        <v>1</v>
      </c>
      <c r="L20" s="73">
        <v>3</v>
      </c>
      <c r="M20" s="73">
        <v>1</v>
      </c>
      <c r="N20" s="73">
        <v>3</v>
      </c>
      <c r="O20" s="73">
        <v>2</v>
      </c>
      <c r="P20" s="73">
        <v>2</v>
      </c>
      <c r="Q20" s="73" t="s">
        <v>61</v>
      </c>
      <c r="R20" s="73" t="s">
        <v>61</v>
      </c>
      <c r="S20" s="73">
        <v>1</v>
      </c>
      <c r="T20" s="73">
        <v>1</v>
      </c>
      <c r="U20" s="73">
        <v>2</v>
      </c>
      <c r="V20" s="73">
        <v>2</v>
      </c>
      <c r="W20" s="73">
        <v>1</v>
      </c>
      <c r="X20" s="73">
        <v>1</v>
      </c>
      <c r="Y20" s="73">
        <v>1</v>
      </c>
      <c r="Z20" s="73">
        <v>1</v>
      </c>
      <c r="AA20" s="73">
        <v>0</v>
      </c>
      <c r="AB20" s="73" t="s">
        <v>61</v>
      </c>
      <c r="AC20" s="73" t="s">
        <v>61</v>
      </c>
      <c r="AD20" s="73" t="s">
        <v>61</v>
      </c>
      <c r="AE20" s="73">
        <v>0</v>
      </c>
      <c r="AF20" s="73">
        <v>32</v>
      </c>
      <c r="AG20" s="73">
        <v>4</v>
      </c>
      <c r="AH20" s="6">
        <v>62.7</v>
      </c>
      <c r="AJ20" s="95" t="s">
        <v>49</v>
      </c>
      <c r="AK20" s="96"/>
      <c r="AL20" s="69">
        <f>COUNTIF(AH6:AH24,"&gt;=85")</f>
        <v>0</v>
      </c>
      <c r="AM20" s="69">
        <f>AL20/AJ1*100</f>
        <v>0</v>
      </c>
    </row>
    <row r="21" spans="1:39" x14ac:dyDescent="0.3">
      <c r="A21" s="1"/>
      <c r="B21" s="1"/>
      <c r="C21" s="2"/>
      <c r="D21" s="2"/>
      <c r="E21" s="7">
        <v>51.1</v>
      </c>
      <c r="F21" s="7">
        <v>0</v>
      </c>
      <c r="G21" s="7">
        <f>AVERAGE(G6:G20)/2*100</f>
        <v>96.666666666666671</v>
      </c>
      <c r="H21" s="7">
        <f>AVERAGE(H6:H20)/3*100</f>
        <v>93.333333333333329</v>
      </c>
      <c r="I21" s="7">
        <f>AVERAGE(I6:I20)/3*100</f>
        <v>51.111111111111121</v>
      </c>
      <c r="J21" s="7">
        <f>AVERAGE(J6:J20)/3*100</f>
        <v>50</v>
      </c>
      <c r="K21" s="7">
        <f>AVERAGE(K6:K20)/1*100</f>
        <v>93.333333333333329</v>
      </c>
      <c r="L21" s="7">
        <f>AVERAGE(L6:L20)/3*100</f>
        <v>78.571428571428569</v>
      </c>
      <c r="M21" s="7">
        <f>AVERAGE(M6:M20)/1*100</f>
        <v>66.666666666666657</v>
      </c>
      <c r="N21" s="7">
        <f>AVERAGE(N6:N20)/3*100</f>
        <v>61.904761904761905</v>
      </c>
      <c r="O21" s="7">
        <f>AVERAGE(O6:O20)/2*100</f>
        <v>76.666666666666671</v>
      </c>
      <c r="P21" s="7">
        <f>AVERAGE(P6:P20)/2*100</f>
        <v>60</v>
      </c>
      <c r="Q21" s="7">
        <f>AVERAGE(Q6:Q20)/2*100</f>
        <v>87.5</v>
      </c>
      <c r="R21" s="7">
        <f>AVERAGE(R6:R20)/2*100</f>
        <v>100</v>
      </c>
      <c r="S21" s="7">
        <f>AVERAGE(S6:S20)/1*100</f>
        <v>100</v>
      </c>
      <c r="T21" s="7">
        <f>AVERAGE(T6:T20)/1*100</f>
        <v>38.461538461538467</v>
      </c>
      <c r="U21" s="7">
        <f>AVERAGE(U6:U20)/2*100</f>
        <v>100</v>
      </c>
      <c r="V21" s="7">
        <f>AVERAGE(V6:V20)/3*100</f>
        <v>91.111111111111114</v>
      </c>
      <c r="W21" s="7">
        <f>AVERAGE(W6:W20)/1*100</f>
        <v>53.846153846153847</v>
      </c>
      <c r="X21" s="7">
        <f>AVERAGE(X6:X20)/1*100</f>
        <v>66.666666666666657</v>
      </c>
      <c r="Y21" s="7">
        <v>3.5</v>
      </c>
      <c r="Z21" s="7">
        <f>AVERAGE(Z6:Z20)/1*100</f>
        <v>66.666666666666657</v>
      </c>
      <c r="AA21" s="7">
        <f>AVERAGE(AA6:AA20)/1*100</f>
        <v>11.111111111111111</v>
      </c>
      <c r="AB21" s="7">
        <f>AVERAGE(AB6:AB20)/2*100</f>
        <v>0</v>
      </c>
      <c r="AC21" s="7">
        <v>0</v>
      </c>
      <c r="AD21" s="7">
        <v>0</v>
      </c>
      <c r="AE21" s="7">
        <f>AVERAGE(AE6:AE20)/1*100</f>
        <v>9.0909090909090917</v>
      </c>
      <c r="AF21" s="34">
        <f>AVERAGE(AF6:AF20)</f>
        <v>25.733333333333334</v>
      </c>
      <c r="AG21" s="34">
        <f>AVERAGE(AG6:AG20)</f>
        <v>3</v>
      </c>
      <c r="AH21" s="34">
        <v>50.4</v>
      </c>
      <c r="AJ21" s="95" t="s">
        <v>50</v>
      </c>
      <c r="AK21" s="97"/>
      <c r="AL21" s="69">
        <f>COUNTIF(AH6:AH24,"&gt;=75")-AL20</f>
        <v>0</v>
      </c>
      <c r="AM21" s="69">
        <f>AL21/AJ1*100</f>
        <v>0</v>
      </c>
    </row>
    <row r="22" spans="1:39" s="27" customFormat="1" x14ac:dyDescent="0.3">
      <c r="C22" s="35"/>
      <c r="D22" s="35"/>
      <c r="AF22" s="36"/>
      <c r="AG22" s="35"/>
      <c r="AJ22" s="95" t="s">
        <v>51</v>
      </c>
      <c r="AK22" s="96"/>
      <c r="AL22" s="69">
        <f>COUNTIF(AH6:AH24,"&gt;=65")-AL21-AL20</f>
        <v>0</v>
      </c>
      <c r="AM22" s="69">
        <f>AL22/AJ1*100</f>
        <v>0</v>
      </c>
    </row>
    <row r="23" spans="1:39" ht="322.5" customHeight="1" x14ac:dyDescent="0.3">
      <c r="E23" s="70" t="str">
        <f>'2'!B3</f>
        <v xml:space="preserve">1K1. 1K1. Соблюдать изученные орфографические и пунктуационные правила при списывании осложненного пропусками орфограмм и пунктограмм текста.  Соблюдать основные языковые нормы в устной и письменной речи; опираться на фонетический, морфемный, словообразовательный и морфологический анализ в практике правописания  </v>
      </c>
      <c r="F23" s="70" t="str">
        <f>'2'!B4</f>
        <v xml:space="preserve">1K2. 1K2. Соблюдать изученные орфографические и пунктуационные правила при списывании осложненного пропусками орфограмм и пунктограмм текста.  Соблюдать основные языковые нормы в устной и письменной речи; опираться на фонетический, морфемный, словообразовательный и морфологический анализ в практике правописания  </v>
      </c>
      <c r="G23" s="70" t="str">
        <f>'2'!B5</f>
        <v xml:space="preserve">1K3. 1K3. Соблюдать изученные орфографические и пунктуационные правила при списывании осложненного пропусками орфограмм и пунктограмм текста.  Соблюдать основные языковые нормы в устной и письменной речи; опираться на фонетический, морфемный, словообразовательный и морфологический анализ в практике правописания  </v>
      </c>
      <c r="H23" s="70" t="str">
        <f>'2'!B6</f>
        <v xml:space="preserve">2K1. 2K1. Проводить морфемный анализ слова;  проводить морфологический анализ слова;  проводить синтаксический анализ  предложения  </v>
      </c>
      <c r="I23" s="70" t="str">
        <f>'2'!B7</f>
        <v xml:space="preserve">2K2. 2K2. Проводить морфемный анализ слова;  проводить морфологический анализ слова;  проводить синтаксический анализ  предложения  </v>
      </c>
      <c r="J23" s="70" t="str">
        <f>'2'!B8</f>
        <v xml:space="preserve">2K3. 2K3. Проводить морфемный анализ слова;  проводить морфологический анализ слова;  проводить синтаксический анализ  предложения  </v>
      </c>
      <c r="K23" s="70" t="str">
        <f>'2'!B9</f>
        <v xml:space="preserve">3.1. 3.1. Правильно писать с НЕ слова разных частей речи, обосновывать условия выбора слитного/раздельного написания. Опознавать самостоятельные части речи и их формы; опираться на фонетический, морфемный, словообразовательный и морфологический анализ в практике правописания  </v>
      </c>
      <c r="L23" s="70" t="str">
        <f>'2'!B10</f>
        <v xml:space="preserve">3.2. 3.2. Правильно писать с НЕ слова разных частей речи, обосновывать условия выбора слитного/раздельного написания. Опознавать самостоятельные части речи и их формы; опираться на фонетический, морфемный, словообразовательный и морфологический анализ в практике правописания  </v>
      </c>
      <c r="M23" s="70" t="str">
        <f>'2'!B11</f>
        <v xml:space="preserve">4.1. 4.1. Правильно писать Н и НН в словах разных частей речи, обосновывать условия выбора написаний. Опознавать самостоятельные части речи и их формы  опираться на фонетический, морфемный, словообразовательный и морфологический анализ в практике правописания  </v>
      </c>
      <c r="N23" s="70" t="str">
        <f>'2'!B12</f>
        <v xml:space="preserve">4.2. 4.2. Правильно писать Н и НН в словах разных частей речи, обосновывать условия выбора написаний. Опознавать самостоятельные части речи и их формы  опираться на фонетический, морфемный, словообразовательный и морфологический анализ в практике правописания  </v>
      </c>
      <c r="O23" s="70" t="str">
        <f>'2'!B13</f>
        <v xml:space="preserve">5. 5. Владеть орфоэпическими нормами русского литературного языка. Проводить орфоэпический анализ слова; определять место ударного слога  </v>
      </c>
      <c r="P23" s="70" t="str">
        <f>'2'!B14</f>
        <v xml:space="preserve">6. 6. Распознавать случаи нарушения грамматических норм русского литературного языка в заданных предложениях и исправлять эти нарушения. Соблюдать основные языковые нормы в устной и письменной речи  </v>
      </c>
      <c r="Q23" s="70" t="str">
        <f>'2'!B15</f>
        <v>7. 7. Анализировать прочитанный текст с точки зрения его основной мысли; распознавать и  формулировать основную мысль текста в письменной форме, соблюдая нормы построения предложения и словоупотребления. Владеть навыками различных видов чтения (изучающим, ознакомительным, просмотровым) и информационной переработки прочитанного материала;  адекватно понимать тексты различных функционально-смысловых типов речи &lt;…&gt; и функциональных разновидностей языка;  анализировать текст с точки зрения его темы, цели</v>
      </c>
      <c r="R23" s="70" t="str">
        <f>'2'!B16</f>
        <v xml:space="preserve">8. 8. Анализировать прочитанную часть текста с точки зрения ее микротемы; распознавать и адекватно формулировать микротему заданного абзаца текста в письменной форме, соблюдая нормы построения предложения и словоупотребления. Владеть навыками различных видов чтения (изучающим, ознакомительным, просмотровым) и информационной переработки прочитанного материала;  адекватно понимать тексты различных функционально-смысловых типов речи &lt;…&gt; и функциональных разновидностей языка;  </v>
      </c>
      <c r="S23" s="70" t="str">
        <f>'2'!B17</f>
        <v xml:space="preserve">9. 9. Определять вид тропа. Владеть навыками различных видов чтения (изучающим, ознакомительным, просмотровым) и информационной переработки прочитанного материала;  адекватно понимать тексты различных функционально-смысловых типов речи &lt;…&gt; и функциональных разновидностей языка;  проводить лексический анализ слова; опознавать лексические средства выразительности и основные виды тропов (метафора, эпитет, сравнение, гипербола, олицетворение)  </v>
      </c>
      <c r="T23" s="70" t="str">
        <f>'2'!B18</f>
        <v xml:space="preserve">10. 10. Распознавать лексическое значение слова с опорой на указанный в задании контекст. Владеть навыками различных видов чтения (изучающим, ознакомительным, просмотровым) и информационной переработки прочитанного материала;  проводить лексический анализ слова  </v>
      </c>
      <c r="U23" s="70" t="str">
        <f>'2'!B19</f>
        <v xml:space="preserve">11.1. 11.1. Распознавать подчинительные словосочетания, определять вид подчинительной связи. Опознавать основные единицы синтаксиса (словосочетание, предложение, текст);  анализировать различные виды словосочетаний и предложений с точки зрения их структурно-смысловой организации и функциональных особенностей  </v>
      </c>
      <c r="V23" s="70" t="str">
        <f>'2'!B20</f>
        <v xml:space="preserve">11.2. 11.2. Распознавать подчинительные словосочетания, определять вид подчинительной связи. Опознавать основные единицы синтаксиса (словосочетание, предложение, текст);  анализировать различные виды словосочетаний и предложений с точки зрения их структурно-смысловой организации и функциональных особенностей  </v>
      </c>
      <c r="W23" s="70" t="str">
        <f>'2'!B21</f>
        <v xml:space="preserve">12. 12. Находить в предложении грамматическую основу. Находить грамматическую основу предложения  </v>
      </c>
      <c r="X23" s="70" t="str">
        <f>'2'!B22</f>
        <v xml:space="preserve">13. 13. Определять тип односоставного предложения. Анализировать различные виды словосочетаний и предложений с точки зрения их структурно-смысловой организации и функциональных особенностей  </v>
      </c>
      <c r="Y23" s="70" t="str">
        <f>'2'!B23</f>
        <v xml:space="preserve">14.1. 14.1. Находить в ряду других предложений предложение с вводным словом, подбирать к данному вводному слову синоним (из той же группы по значению). Опознавать предложения простые и сложные, предложения осложненной структуры; анализировать различные виды словосочетаний и предложений с точки зрения их структурно-смысловой организации и функциональных особенностей; проводить лексический анализ слова  </v>
      </c>
      <c r="Z23" s="70" t="str">
        <f>'2'!B24</f>
        <v xml:space="preserve">14.2. 14.2. Находить в ряду других предложений предложение с вводным словом, подбирать к данному вводному слову синоним (из той же группы по значению). Опознавать предложения простые и сложные, предложения осложненной структуры; анализировать различные виды словосочетаний и предложений с точки зрения их структурно-смысловой организации и функциональных особенностей; проводить лексический анализ слова  </v>
      </c>
      <c r="AA23" s="70" t="str">
        <f>'2'!B25</f>
        <v>15.1. 15.1. Находить в ряду других предложений предложение с обособленным согласованным определением,  обосновывать условия обособления согласованного определения, в том числе с помощью графической схемы. Опознавать предложения простые и сложные, предложения осложненной структуры; анализировать различные виды словосочетаний и предложений с точки зрения их структурно-смысловой организации и функциональных особенностей; опираться на грамматико-интонационный анализ при объяснении расстановки знаков препинания</v>
      </c>
      <c r="AB23" s="70" t="str">
        <f>'2'!B26</f>
        <v>15.2. 15.2. Находить в ряду других предложений предложение с обособленным согласованным определением,  обосновывать условия обособления согласованного определения, в том числе с помощью графической схемы. Опознавать предложения простые и сложные, предложения осложненной структуры; анализировать различные виды словосочетаний и предложений с точки зрения их структурно-смысловой организации и функциональных особенностей; опираться на грамматико-интонационный анализ при объяснении расстановки знаков препинания</v>
      </c>
      <c r="AC23" s="70"/>
      <c r="AD23" s="70"/>
      <c r="AE23" s="70" t="str">
        <f>'2'!B27</f>
        <v>16.1. 16.1. Находить в ряду других предложений предложение с обособленным обстоятельством,  обосновывать условия обособления обстоятельства, в том числе с помощью графической схемы. Опознавать предложения простые и сложные, предложения осложненной структуры; анализировать различные виды словосочетаний и предложений с точки зрения их структурно-смысловой организации и функциональных особенностей; опираться на грамматико-интонационный анализ при объяснении расстановки знаков препинания в предложении</v>
      </c>
      <c r="AJ23" s="95" t="s">
        <v>52</v>
      </c>
      <c r="AK23" s="96"/>
      <c r="AL23" s="69">
        <f>COUNTIF(AH6:AH24,"&gt;=50")-AL22-AL21-AL20</f>
        <v>14</v>
      </c>
      <c r="AM23" s="69">
        <f>AL23/AJ1*100</f>
        <v>93.333333333333329</v>
      </c>
    </row>
    <row r="24" spans="1:39" x14ac:dyDescent="0.3">
      <c r="AJ24" s="95" t="s">
        <v>53</v>
      </c>
      <c r="AK24" s="96"/>
      <c r="AL24" s="69">
        <f>COUNTIF(AH6:AH24,"&lt;50")</f>
        <v>2</v>
      </c>
      <c r="AM24" s="69">
        <f>AL24/AJ1*100</f>
        <v>13.333333333333334</v>
      </c>
    </row>
    <row r="30" spans="1:39" x14ac:dyDescent="0.3">
      <c r="C30"/>
      <c r="D30"/>
    </row>
    <row r="31" spans="1:39" x14ac:dyDescent="0.3">
      <c r="C31"/>
      <c r="D31"/>
    </row>
    <row r="32" spans="1:39" x14ac:dyDescent="0.3">
      <c r="C32"/>
      <c r="D32"/>
    </row>
    <row r="33" spans="3:4" x14ac:dyDescent="0.3">
      <c r="C33"/>
      <c r="D33"/>
    </row>
    <row r="35" spans="3:4" x14ac:dyDescent="0.3">
      <c r="C35"/>
      <c r="D35"/>
    </row>
    <row r="36" spans="3:4" x14ac:dyDescent="0.3">
      <c r="C36"/>
      <c r="D36"/>
    </row>
    <row r="38" spans="3:4" x14ac:dyDescent="0.3">
      <c r="C38"/>
      <c r="D38"/>
    </row>
    <row r="39" spans="3:4" x14ac:dyDescent="0.3">
      <c r="C39"/>
      <c r="D39"/>
    </row>
    <row r="40" spans="3:4" x14ac:dyDescent="0.3">
      <c r="C40"/>
      <c r="D40"/>
    </row>
  </sheetData>
  <mergeCells count="25">
    <mergeCell ref="AJ21:AK21"/>
    <mergeCell ref="AJ22:AK22"/>
    <mergeCell ref="AJ23:AK23"/>
    <mergeCell ref="AJ24:AK24"/>
    <mergeCell ref="AG3:AG5"/>
    <mergeCell ref="AH3:AH5"/>
    <mergeCell ref="A3:A5"/>
    <mergeCell ref="B3:B5"/>
    <mergeCell ref="C3:C5"/>
    <mergeCell ref="D3:D5"/>
    <mergeCell ref="E3:AE3"/>
    <mergeCell ref="AF3:AF5"/>
    <mergeCell ref="AJ19:AK19"/>
    <mergeCell ref="AJ20:AK20"/>
    <mergeCell ref="AJ12:AK12"/>
    <mergeCell ref="BI1:BJ1"/>
    <mergeCell ref="BI2:BJ2"/>
    <mergeCell ref="BI3:BJ3"/>
    <mergeCell ref="BI4:BJ4"/>
    <mergeCell ref="BI5:BJ5"/>
    <mergeCell ref="AJ13:AK13"/>
    <mergeCell ref="AJ14:AK14"/>
    <mergeCell ref="AJ15:AK15"/>
    <mergeCell ref="AJ16:AK16"/>
    <mergeCell ref="AJ17:AK17"/>
  </mergeCells>
  <conditionalFormatting sqref="E21:AE21">
    <cfRule type="cellIs" dxfId="17" priority="5" operator="lessThan">
      <formula>50</formula>
    </cfRule>
    <cfRule type="cellIs" dxfId="16" priority="6" operator="lessThan">
      <formula>50</formula>
    </cfRule>
  </conditionalFormatting>
  <conditionalFormatting sqref="AG6:AG20">
    <cfRule type="cellIs" dxfId="15" priority="1" operator="equal">
      <formula>3</formula>
    </cfRule>
    <cfRule type="cellIs" dxfId="14" priority="2" operator="equal">
      <formula>4</formula>
    </cfRule>
    <cfRule type="cellIs" dxfId="13" priority="3" operator="equal">
      <formula>2</formula>
    </cfRule>
    <cfRule type="cellIs" dxfId="12" priority="4" operator="equal">
      <formula>5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4"/>
  <sheetViews>
    <sheetView topLeftCell="D1" zoomScale="70" zoomScaleNormal="70" workbookViewId="0">
      <selection activeCell="AY26" sqref="AY26"/>
    </sheetView>
  </sheetViews>
  <sheetFormatPr defaultRowHeight="14.4" x14ac:dyDescent="0.3"/>
  <cols>
    <col min="1" max="1" width="4" bestFit="1" customWidth="1"/>
    <col min="2" max="2" width="11.109375" customWidth="1"/>
    <col min="3" max="3" width="8.44140625" style="3" bestFit="1" customWidth="1"/>
    <col min="4" max="4" width="8.44140625" style="3" customWidth="1"/>
    <col min="5" max="31" width="6.6640625" customWidth="1"/>
    <col min="32" max="32" width="7.5546875" style="28" customWidth="1"/>
    <col min="33" max="33" width="8.6640625" style="3" bestFit="1" customWidth="1"/>
    <col min="36" max="60" width="7.33203125" customWidth="1"/>
  </cols>
  <sheetData>
    <row r="1" spans="1:62" x14ac:dyDescent="0.3">
      <c r="D1" s="29" t="s">
        <v>39</v>
      </c>
      <c r="E1" s="4">
        <f>'1'!E1</f>
        <v>0</v>
      </c>
      <c r="F1" s="4">
        <f>'1'!F1</f>
        <v>0</v>
      </c>
      <c r="G1" s="4">
        <f>'1'!G1</f>
        <v>0</v>
      </c>
      <c r="H1" s="4">
        <f>'1'!H1</f>
        <v>0</v>
      </c>
      <c r="I1" s="4">
        <f>'1'!I1</f>
        <v>0</v>
      </c>
      <c r="J1" s="4">
        <f>'1'!J1</f>
        <v>0</v>
      </c>
      <c r="K1" s="4">
        <f>'1'!K1</f>
        <v>0</v>
      </c>
      <c r="L1" s="4">
        <f>'1'!L1</f>
        <v>0</v>
      </c>
      <c r="M1" s="4">
        <f>'1'!M1</f>
        <v>0</v>
      </c>
      <c r="N1" s="4">
        <f>'1'!N1</f>
        <v>0</v>
      </c>
      <c r="O1" s="4">
        <f>'1'!O1</f>
        <v>0</v>
      </c>
      <c r="P1" s="4">
        <f>'1'!P1</f>
        <v>0</v>
      </c>
      <c r="Q1" s="4">
        <f>'1'!Q1</f>
        <v>0</v>
      </c>
      <c r="R1" s="4">
        <f>'1'!R1</f>
        <v>0</v>
      </c>
      <c r="S1" s="4">
        <f>'1'!S1</f>
        <v>0</v>
      </c>
      <c r="T1" s="4">
        <f>'1'!T1</f>
        <v>0</v>
      </c>
      <c r="U1" s="4">
        <f>'1'!U1</f>
        <v>0</v>
      </c>
      <c r="V1" s="4">
        <f>'1'!V1</f>
        <v>0</v>
      </c>
      <c r="W1" s="4">
        <f>'1'!W1</f>
        <v>0</v>
      </c>
      <c r="X1" s="4">
        <f>'1'!X1</f>
        <v>0</v>
      </c>
      <c r="Y1" s="4">
        <f>'1'!Y1</f>
        <v>0</v>
      </c>
      <c r="Z1" s="4">
        <f>'1'!Z1</f>
        <v>0</v>
      </c>
      <c r="AA1" s="4">
        <f>'1'!AA1</f>
        <v>0</v>
      </c>
      <c r="AB1" s="4">
        <f>'1'!AB1</f>
        <v>0</v>
      </c>
      <c r="AC1" s="4"/>
      <c r="AD1" s="4"/>
      <c r="AE1" s="4">
        <f>'1'!AE1</f>
        <v>0</v>
      </c>
      <c r="AH1" s="5">
        <f>SUM(E1:AE1)</f>
        <v>0</v>
      </c>
      <c r="AJ1" s="71">
        <v>33</v>
      </c>
      <c r="BI1" s="95" t="s">
        <v>10</v>
      </c>
      <c r="BJ1" s="97"/>
    </row>
    <row r="2" spans="1:62" x14ac:dyDescent="0.3">
      <c r="AJ2" s="2">
        <f t="shared" ref="AJ2:BG2" si="0">COUNTIF(E6:E24,E1)</f>
        <v>14</v>
      </c>
      <c r="AK2" s="2">
        <f t="shared" si="0"/>
        <v>18</v>
      </c>
      <c r="AL2" s="2">
        <f t="shared" si="0"/>
        <v>0</v>
      </c>
      <c r="AM2" s="2">
        <f t="shared" si="0"/>
        <v>5</v>
      </c>
      <c r="AN2" s="2">
        <f t="shared" si="0"/>
        <v>5</v>
      </c>
      <c r="AO2" s="2">
        <f t="shared" si="0"/>
        <v>6</v>
      </c>
      <c r="AP2" s="2">
        <f t="shared" si="0"/>
        <v>3</v>
      </c>
      <c r="AQ2" s="2">
        <f t="shared" si="0"/>
        <v>2</v>
      </c>
      <c r="AR2" s="2">
        <f t="shared" si="0"/>
        <v>5</v>
      </c>
      <c r="AS2" s="2">
        <f t="shared" si="0"/>
        <v>0</v>
      </c>
      <c r="AT2" s="2">
        <f t="shared" si="0"/>
        <v>0</v>
      </c>
      <c r="AU2" s="2">
        <f t="shared" si="0"/>
        <v>7</v>
      </c>
      <c r="AV2" s="2">
        <f t="shared" si="0"/>
        <v>2</v>
      </c>
      <c r="AW2" s="2">
        <f t="shared" si="0"/>
        <v>4</v>
      </c>
      <c r="AX2" s="2">
        <f t="shared" si="0"/>
        <v>5</v>
      </c>
      <c r="AY2" s="2">
        <f t="shared" si="0"/>
        <v>1</v>
      </c>
      <c r="AZ2" s="2">
        <f t="shared" si="0"/>
        <v>0</v>
      </c>
      <c r="BA2" s="2">
        <f t="shared" si="0"/>
        <v>0</v>
      </c>
      <c r="BB2" s="2">
        <f t="shared" si="0"/>
        <v>0</v>
      </c>
      <c r="BC2" s="2">
        <f t="shared" si="0"/>
        <v>9</v>
      </c>
      <c r="BD2" s="2">
        <f t="shared" si="0"/>
        <v>0</v>
      </c>
      <c r="BE2" s="2">
        <f t="shared" si="0"/>
        <v>0</v>
      </c>
      <c r="BF2" s="2">
        <f t="shared" si="0"/>
        <v>0</v>
      </c>
      <c r="BG2" s="2">
        <f t="shared" si="0"/>
        <v>0</v>
      </c>
      <c r="BH2" s="2">
        <f>COUNTIF(AE6:AE24,AE1)</f>
        <v>1</v>
      </c>
      <c r="BI2" s="95" t="s">
        <v>11</v>
      </c>
      <c r="BJ2" s="97"/>
    </row>
    <row r="3" spans="1:62" x14ac:dyDescent="0.3">
      <c r="A3" s="81" t="s">
        <v>0</v>
      </c>
      <c r="B3" s="81" t="s">
        <v>1</v>
      </c>
      <c r="C3" s="81" t="s">
        <v>3</v>
      </c>
      <c r="D3" s="81" t="s">
        <v>40</v>
      </c>
      <c r="E3" s="84" t="s">
        <v>6</v>
      </c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6"/>
      <c r="AF3" s="90" t="s">
        <v>4</v>
      </c>
      <c r="AG3" s="90" t="s">
        <v>5</v>
      </c>
      <c r="AH3" s="81" t="s">
        <v>7</v>
      </c>
      <c r="AJ3" s="2">
        <f t="shared" ref="AJ3:BH3" si="1">$AJ$1-AJ2-AJ5-AJ4</f>
        <v>5</v>
      </c>
      <c r="AK3" s="2">
        <f t="shared" si="1"/>
        <v>-3</v>
      </c>
      <c r="AL3" s="2">
        <f t="shared" si="1"/>
        <v>33</v>
      </c>
      <c r="AM3" s="2">
        <f t="shared" si="1"/>
        <v>23</v>
      </c>
      <c r="AN3" s="2">
        <f t="shared" si="1"/>
        <v>23</v>
      </c>
      <c r="AO3" s="2">
        <f t="shared" si="1"/>
        <v>21</v>
      </c>
      <c r="AP3" s="2">
        <f t="shared" si="1"/>
        <v>27</v>
      </c>
      <c r="AQ3" s="2">
        <f t="shared" si="1"/>
        <v>29</v>
      </c>
      <c r="AR3" s="2">
        <f t="shared" si="1"/>
        <v>23</v>
      </c>
      <c r="AS3" s="2">
        <f t="shared" si="1"/>
        <v>33</v>
      </c>
      <c r="AT3" s="2">
        <f t="shared" si="1"/>
        <v>33</v>
      </c>
      <c r="AU3" s="2">
        <f t="shared" si="1"/>
        <v>19</v>
      </c>
      <c r="AV3" s="2">
        <f t="shared" si="1"/>
        <v>29</v>
      </c>
      <c r="AW3" s="2">
        <f t="shared" si="1"/>
        <v>25</v>
      </c>
      <c r="AX3" s="2">
        <f t="shared" si="1"/>
        <v>23</v>
      </c>
      <c r="AY3" s="2">
        <f t="shared" si="1"/>
        <v>31</v>
      </c>
      <c r="AZ3" s="2">
        <f t="shared" si="1"/>
        <v>33</v>
      </c>
      <c r="BA3" s="2">
        <f t="shared" si="1"/>
        <v>33</v>
      </c>
      <c r="BB3" s="2">
        <f t="shared" si="1"/>
        <v>33</v>
      </c>
      <c r="BC3" s="2">
        <f t="shared" si="1"/>
        <v>15</v>
      </c>
      <c r="BD3" s="2">
        <f t="shared" si="1"/>
        <v>33</v>
      </c>
      <c r="BE3" s="2">
        <f t="shared" si="1"/>
        <v>33</v>
      </c>
      <c r="BF3" s="2">
        <f t="shared" si="1"/>
        <v>33</v>
      </c>
      <c r="BG3" s="2">
        <f t="shared" si="1"/>
        <v>33</v>
      </c>
      <c r="BH3" s="2">
        <f t="shared" si="1"/>
        <v>31</v>
      </c>
      <c r="BI3" s="95" t="s">
        <v>12</v>
      </c>
      <c r="BJ3" s="97"/>
    </row>
    <row r="4" spans="1:62" x14ac:dyDescent="0.3">
      <c r="A4" s="82"/>
      <c r="B4" s="82"/>
      <c r="C4" s="82"/>
      <c r="D4" s="82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91"/>
      <c r="AG4" s="91"/>
      <c r="AH4" s="82"/>
      <c r="AJ4" s="2">
        <f t="shared" ref="AJ4:BG4" si="2">COUNTIF(E6:E24,"=N  ")</f>
        <v>0</v>
      </c>
      <c r="AK4" s="2">
        <f t="shared" si="2"/>
        <v>0</v>
      </c>
      <c r="AL4" s="2">
        <f t="shared" si="2"/>
        <v>0</v>
      </c>
      <c r="AM4" s="2">
        <f t="shared" si="2"/>
        <v>0</v>
      </c>
      <c r="AN4" s="2">
        <f t="shared" si="2"/>
        <v>0</v>
      </c>
      <c r="AO4" s="2">
        <f t="shared" si="2"/>
        <v>0</v>
      </c>
      <c r="AP4" s="2">
        <f t="shared" si="2"/>
        <v>0</v>
      </c>
      <c r="AQ4" s="2">
        <f t="shared" si="2"/>
        <v>0</v>
      </c>
      <c r="AR4" s="2">
        <f t="shared" si="2"/>
        <v>0</v>
      </c>
      <c r="AS4" s="2">
        <f t="shared" si="2"/>
        <v>0</v>
      </c>
      <c r="AT4" s="2">
        <f t="shared" si="2"/>
        <v>0</v>
      </c>
      <c r="AU4" s="2">
        <f t="shared" si="2"/>
        <v>0</v>
      </c>
      <c r="AV4" s="2">
        <f t="shared" si="2"/>
        <v>0</v>
      </c>
      <c r="AW4" s="2">
        <f t="shared" si="2"/>
        <v>0</v>
      </c>
      <c r="AX4" s="2">
        <f t="shared" si="2"/>
        <v>0</v>
      </c>
      <c r="AY4" s="2">
        <f t="shared" si="2"/>
        <v>0</v>
      </c>
      <c r="AZ4" s="2">
        <f t="shared" si="2"/>
        <v>0</v>
      </c>
      <c r="BA4" s="2">
        <f t="shared" si="2"/>
        <v>0</v>
      </c>
      <c r="BB4" s="2">
        <f t="shared" si="2"/>
        <v>0</v>
      </c>
      <c r="BC4" s="2">
        <f t="shared" si="2"/>
        <v>0</v>
      </c>
      <c r="BD4" s="2">
        <f t="shared" si="2"/>
        <v>0</v>
      </c>
      <c r="BE4" s="2">
        <f t="shared" si="2"/>
        <v>0</v>
      </c>
      <c r="BF4" s="2">
        <f t="shared" si="2"/>
        <v>0</v>
      </c>
      <c r="BG4" s="2">
        <f t="shared" si="2"/>
        <v>0</v>
      </c>
      <c r="BH4" s="2">
        <f>COUNTIF(AE6:AE24,"=N  ")</f>
        <v>0</v>
      </c>
      <c r="BI4" s="95" t="s">
        <v>9</v>
      </c>
      <c r="BJ4" s="97"/>
    </row>
    <row r="5" spans="1:62" ht="15" thickBot="1" x14ac:dyDescent="0.35">
      <c r="A5" s="83"/>
      <c r="B5" s="83"/>
      <c r="C5" s="83"/>
      <c r="D5" s="83"/>
      <c r="E5" s="75" t="s">
        <v>146</v>
      </c>
      <c r="F5" s="75" t="s">
        <v>147</v>
      </c>
      <c r="G5" s="75" t="s">
        <v>148</v>
      </c>
      <c r="H5" s="75" t="s">
        <v>149</v>
      </c>
      <c r="I5" s="75" t="s">
        <v>150</v>
      </c>
      <c r="J5" s="75" t="s">
        <v>151</v>
      </c>
      <c r="K5" s="75">
        <v>3.1</v>
      </c>
      <c r="L5" s="75">
        <v>3.2</v>
      </c>
      <c r="M5" s="75">
        <v>4.0999999999999996</v>
      </c>
      <c r="N5" s="75">
        <v>4.2</v>
      </c>
      <c r="O5" s="75">
        <v>5</v>
      </c>
      <c r="P5" s="75">
        <v>6</v>
      </c>
      <c r="Q5" s="75">
        <v>7</v>
      </c>
      <c r="R5" s="75">
        <v>8</v>
      </c>
      <c r="S5" s="75">
        <v>9</v>
      </c>
      <c r="T5" s="75">
        <v>10</v>
      </c>
      <c r="U5" s="75">
        <v>11.1</v>
      </c>
      <c r="V5" s="75">
        <v>11.2</v>
      </c>
      <c r="W5" s="75">
        <v>12</v>
      </c>
      <c r="X5" s="75">
        <v>13</v>
      </c>
      <c r="Y5" s="75">
        <v>14.1</v>
      </c>
      <c r="Z5" s="75">
        <v>14.2</v>
      </c>
      <c r="AA5" s="75">
        <v>15.1</v>
      </c>
      <c r="AB5" s="75">
        <v>15.2</v>
      </c>
      <c r="AC5" s="75">
        <v>16.100000000000001</v>
      </c>
      <c r="AD5" s="75">
        <v>16.2</v>
      </c>
      <c r="AE5" s="76">
        <v>17</v>
      </c>
      <c r="AF5" s="94"/>
      <c r="AG5" s="94"/>
      <c r="AH5" s="83"/>
      <c r="AJ5" s="2">
        <f t="shared" ref="AJ5:BG5" si="3">COUNTIF(E6:E24,"=0")</f>
        <v>14</v>
      </c>
      <c r="AK5" s="2">
        <f t="shared" si="3"/>
        <v>18</v>
      </c>
      <c r="AL5" s="2">
        <f t="shared" si="3"/>
        <v>0</v>
      </c>
      <c r="AM5" s="2">
        <f t="shared" si="3"/>
        <v>5</v>
      </c>
      <c r="AN5" s="2">
        <f t="shared" si="3"/>
        <v>5</v>
      </c>
      <c r="AO5" s="2">
        <f t="shared" si="3"/>
        <v>6</v>
      </c>
      <c r="AP5" s="2">
        <f t="shared" si="3"/>
        <v>3</v>
      </c>
      <c r="AQ5" s="2">
        <f t="shared" si="3"/>
        <v>2</v>
      </c>
      <c r="AR5" s="2">
        <f t="shared" si="3"/>
        <v>5</v>
      </c>
      <c r="AS5" s="2">
        <f t="shared" si="3"/>
        <v>0</v>
      </c>
      <c r="AT5" s="2">
        <f t="shared" si="3"/>
        <v>0</v>
      </c>
      <c r="AU5" s="2">
        <f t="shared" si="3"/>
        <v>7</v>
      </c>
      <c r="AV5" s="2">
        <f t="shared" si="3"/>
        <v>2</v>
      </c>
      <c r="AW5" s="2">
        <f t="shared" si="3"/>
        <v>4</v>
      </c>
      <c r="AX5" s="2">
        <f t="shared" si="3"/>
        <v>5</v>
      </c>
      <c r="AY5" s="2">
        <f t="shared" si="3"/>
        <v>1</v>
      </c>
      <c r="AZ5" s="2">
        <f t="shared" si="3"/>
        <v>0</v>
      </c>
      <c r="BA5" s="2">
        <f t="shared" si="3"/>
        <v>0</v>
      </c>
      <c r="BB5" s="2">
        <f t="shared" si="3"/>
        <v>0</v>
      </c>
      <c r="BC5" s="2">
        <f t="shared" si="3"/>
        <v>9</v>
      </c>
      <c r="BD5" s="2">
        <f t="shared" si="3"/>
        <v>0</v>
      </c>
      <c r="BE5" s="2">
        <f t="shared" si="3"/>
        <v>0</v>
      </c>
      <c r="BF5" s="2">
        <f t="shared" si="3"/>
        <v>0</v>
      </c>
      <c r="BG5" s="2">
        <f t="shared" si="3"/>
        <v>0</v>
      </c>
      <c r="BH5" s="2">
        <f>COUNTIF(AE6:AE24,"=0")</f>
        <v>1</v>
      </c>
      <c r="BI5" s="95" t="s">
        <v>8</v>
      </c>
      <c r="BJ5" s="97"/>
    </row>
    <row r="6" spans="1:62" x14ac:dyDescent="0.3">
      <c r="A6" s="1">
        <v>1</v>
      </c>
      <c r="B6" s="1" t="s">
        <v>109</v>
      </c>
      <c r="C6" s="2">
        <v>1</v>
      </c>
      <c r="D6" s="73" t="s">
        <v>62</v>
      </c>
      <c r="E6" s="73">
        <v>0</v>
      </c>
      <c r="F6" s="73">
        <v>0</v>
      </c>
      <c r="G6" s="73">
        <v>2</v>
      </c>
      <c r="H6" s="73">
        <v>3</v>
      </c>
      <c r="I6" s="73">
        <v>3</v>
      </c>
      <c r="J6" s="73">
        <v>2</v>
      </c>
      <c r="K6" s="73">
        <v>1</v>
      </c>
      <c r="L6" s="73">
        <v>2</v>
      </c>
      <c r="M6" s="73">
        <v>1</v>
      </c>
      <c r="N6" s="73">
        <v>3</v>
      </c>
      <c r="O6" s="73">
        <v>2</v>
      </c>
      <c r="P6" s="73">
        <v>2</v>
      </c>
      <c r="Q6" s="73">
        <v>1</v>
      </c>
      <c r="R6" s="73">
        <v>1</v>
      </c>
      <c r="S6" s="73">
        <v>1</v>
      </c>
      <c r="T6" s="73">
        <v>1</v>
      </c>
      <c r="U6" s="73">
        <v>2</v>
      </c>
      <c r="V6" s="73">
        <v>3</v>
      </c>
      <c r="W6" s="73">
        <v>1</v>
      </c>
      <c r="X6" s="73">
        <v>1</v>
      </c>
      <c r="Y6" s="73">
        <v>1</v>
      </c>
      <c r="Z6" s="73">
        <v>1</v>
      </c>
      <c r="AA6" s="73">
        <v>1</v>
      </c>
      <c r="AB6" s="73">
        <v>2</v>
      </c>
      <c r="AC6" s="73">
        <v>1</v>
      </c>
      <c r="AD6" s="73">
        <v>1</v>
      </c>
      <c r="AE6" s="73">
        <v>1</v>
      </c>
      <c r="AF6" s="73">
        <v>40</v>
      </c>
      <c r="AG6" s="73">
        <v>4</v>
      </c>
      <c r="AH6" s="6">
        <v>78.400000000000006</v>
      </c>
    </row>
    <row r="7" spans="1:62" x14ac:dyDescent="0.3">
      <c r="A7" s="1">
        <v>2</v>
      </c>
      <c r="B7" s="1" t="s">
        <v>110</v>
      </c>
      <c r="C7" s="2">
        <v>2</v>
      </c>
      <c r="D7" s="73" t="s">
        <v>62</v>
      </c>
      <c r="E7" s="73">
        <v>0</v>
      </c>
      <c r="F7" s="73">
        <v>0</v>
      </c>
      <c r="G7" s="73">
        <v>2</v>
      </c>
      <c r="H7" s="73">
        <v>2</v>
      </c>
      <c r="I7" s="73">
        <v>0</v>
      </c>
      <c r="J7" s="73">
        <v>0</v>
      </c>
      <c r="K7" s="73">
        <v>1</v>
      </c>
      <c r="L7" s="73">
        <v>3</v>
      </c>
      <c r="M7" s="73">
        <v>1</v>
      </c>
      <c r="N7" s="73">
        <v>1</v>
      </c>
      <c r="O7" s="73">
        <v>1</v>
      </c>
      <c r="P7" s="73">
        <v>0</v>
      </c>
      <c r="Q7" s="73" t="s">
        <v>61</v>
      </c>
      <c r="R7" s="73" t="s">
        <v>61</v>
      </c>
      <c r="S7" s="73">
        <v>0</v>
      </c>
      <c r="T7" s="73">
        <v>1</v>
      </c>
      <c r="U7" s="73">
        <v>2</v>
      </c>
      <c r="V7" s="73">
        <v>3</v>
      </c>
      <c r="W7" s="73">
        <v>1</v>
      </c>
      <c r="X7" s="73">
        <v>0</v>
      </c>
      <c r="Y7" s="73">
        <v>1</v>
      </c>
      <c r="Z7" s="73">
        <v>1</v>
      </c>
      <c r="AA7" s="73">
        <v>1</v>
      </c>
      <c r="AB7" s="73">
        <v>2</v>
      </c>
      <c r="AC7" s="73">
        <v>1</v>
      </c>
      <c r="AD7" s="73">
        <v>1</v>
      </c>
      <c r="AE7" s="73">
        <v>1</v>
      </c>
      <c r="AF7" s="73">
        <v>26</v>
      </c>
      <c r="AG7" s="73">
        <v>3</v>
      </c>
      <c r="AH7" s="6">
        <v>50.9</v>
      </c>
      <c r="AJ7" s="65" t="s">
        <v>13</v>
      </c>
      <c r="AK7" s="14">
        <f>COUNTIF(AG6:AG24,"=2")</f>
        <v>3</v>
      </c>
      <c r="AL7" s="15">
        <f>AK7/$AJ$1*100</f>
        <v>9.0909090909090917</v>
      </c>
    </row>
    <row r="8" spans="1:62" x14ac:dyDescent="0.3">
      <c r="A8" s="1">
        <v>3</v>
      </c>
      <c r="B8" s="1" t="s">
        <v>111</v>
      </c>
      <c r="C8" s="2">
        <v>1</v>
      </c>
      <c r="D8" s="73" t="s">
        <v>62</v>
      </c>
      <c r="E8" s="73">
        <v>0</v>
      </c>
      <c r="F8" s="73">
        <v>0</v>
      </c>
      <c r="G8" s="73">
        <v>2</v>
      </c>
      <c r="H8" s="73">
        <v>3</v>
      </c>
      <c r="I8" s="73">
        <v>3</v>
      </c>
      <c r="J8" s="73">
        <v>3</v>
      </c>
      <c r="K8" s="73">
        <v>1</v>
      </c>
      <c r="L8" s="73">
        <v>3</v>
      </c>
      <c r="M8" s="73">
        <v>1</v>
      </c>
      <c r="N8" s="73">
        <v>2</v>
      </c>
      <c r="O8" s="73">
        <v>2</v>
      </c>
      <c r="P8" s="73">
        <v>2</v>
      </c>
      <c r="Q8" s="73" t="s">
        <v>61</v>
      </c>
      <c r="R8" s="73">
        <v>1</v>
      </c>
      <c r="S8" s="73">
        <v>1</v>
      </c>
      <c r="T8" s="73">
        <v>1</v>
      </c>
      <c r="U8" s="73">
        <v>2</v>
      </c>
      <c r="V8" s="73">
        <v>3</v>
      </c>
      <c r="W8" s="73">
        <v>1</v>
      </c>
      <c r="X8" s="73">
        <v>1</v>
      </c>
      <c r="Y8" s="73">
        <v>1</v>
      </c>
      <c r="Z8" s="73">
        <v>1</v>
      </c>
      <c r="AA8" s="73">
        <v>1</v>
      </c>
      <c r="AB8" s="73">
        <v>2</v>
      </c>
      <c r="AC8" s="73">
        <v>1</v>
      </c>
      <c r="AD8" s="73">
        <v>1</v>
      </c>
      <c r="AE8" s="73">
        <v>1</v>
      </c>
      <c r="AF8" s="73">
        <v>40</v>
      </c>
      <c r="AG8" s="73">
        <v>4</v>
      </c>
      <c r="AH8" s="6">
        <v>78.400000000000006</v>
      </c>
      <c r="AJ8" s="66" t="s">
        <v>14</v>
      </c>
      <c r="AK8" s="8">
        <f>COUNTIF(AG6:AG24,"=3")</f>
        <v>11</v>
      </c>
      <c r="AL8" s="13">
        <f>AK8/$AJ$1*100</f>
        <v>33.333333333333329</v>
      </c>
    </row>
    <row r="9" spans="1:62" x14ac:dyDescent="0.3">
      <c r="A9" s="1">
        <v>4</v>
      </c>
      <c r="B9" s="1" t="s">
        <v>112</v>
      </c>
      <c r="C9" s="2">
        <v>2</v>
      </c>
      <c r="D9" s="73" t="s">
        <v>62</v>
      </c>
      <c r="E9" s="73">
        <v>2</v>
      </c>
      <c r="F9" s="73">
        <v>0</v>
      </c>
      <c r="G9" s="73">
        <v>2</v>
      </c>
      <c r="H9" s="73">
        <v>3</v>
      </c>
      <c r="I9" s="73">
        <v>0</v>
      </c>
      <c r="J9" s="73">
        <v>0</v>
      </c>
      <c r="K9" s="73">
        <v>1</v>
      </c>
      <c r="L9" s="73">
        <v>2</v>
      </c>
      <c r="M9" s="73">
        <v>0</v>
      </c>
      <c r="N9" s="73">
        <v>1</v>
      </c>
      <c r="O9" s="73">
        <v>1</v>
      </c>
      <c r="P9" s="73">
        <v>1</v>
      </c>
      <c r="Q9" s="73">
        <v>1</v>
      </c>
      <c r="R9" s="73">
        <v>2</v>
      </c>
      <c r="S9" s="73">
        <v>0</v>
      </c>
      <c r="T9" s="73">
        <v>1</v>
      </c>
      <c r="U9" s="73">
        <v>2</v>
      </c>
      <c r="V9" s="73">
        <v>3</v>
      </c>
      <c r="W9" s="73">
        <v>1</v>
      </c>
      <c r="X9" s="73">
        <v>0</v>
      </c>
      <c r="Y9" s="73">
        <v>1</v>
      </c>
      <c r="Z9" s="73">
        <v>1</v>
      </c>
      <c r="AA9" s="73">
        <v>1</v>
      </c>
      <c r="AB9" s="73">
        <v>2</v>
      </c>
      <c r="AC9" s="73">
        <v>1</v>
      </c>
      <c r="AD9" s="73">
        <v>1</v>
      </c>
      <c r="AE9" s="73">
        <v>1</v>
      </c>
      <c r="AF9" s="73">
        <v>31</v>
      </c>
      <c r="AG9" s="73">
        <v>3</v>
      </c>
      <c r="AH9" s="6">
        <v>60.7</v>
      </c>
      <c r="AJ9" s="67" t="s">
        <v>15</v>
      </c>
      <c r="AK9" s="11">
        <f>COUNTIF(AG6:AG24,"=4")</f>
        <v>5</v>
      </c>
      <c r="AL9" s="12">
        <f>AK9/$AJ$1*100</f>
        <v>15.151515151515152</v>
      </c>
    </row>
    <row r="10" spans="1:62" x14ac:dyDescent="0.3">
      <c r="A10" s="1">
        <v>5</v>
      </c>
      <c r="B10" s="1" t="s">
        <v>113</v>
      </c>
      <c r="C10" s="2">
        <v>1</v>
      </c>
      <c r="D10" s="73" t="s">
        <v>62</v>
      </c>
      <c r="E10" s="73">
        <v>0</v>
      </c>
      <c r="F10" s="73">
        <v>0</v>
      </c>
      <c r="G10" s="73">
        <v>2</v>
      </c>
      <c r="H10" s="73">
        <v>1</v>
      </c>
      <c r="I10" s="73">
        <v>1</v>
      </c>
      <c r="J10" s="73">
        <v>1</v>
      </c>
      <c r="K10" s="73">
        <v>1</v>
      </c>
      <c r="L10" s="73">
        <v>2</v>
      </c>
      <c r="M10" s="73">
        <v>1</v>
      </c>
      <c r="N10" s="73">
        <v>2</v>
      </c>
      <c r="O10" s="73">
        <v>2</v>
      </c>
      <c r="P10" s="73">
        <v>1</v>
      </c>
      <c r="Q10" s="73" t="s">
        <v>61</v>
      </c>
      <c r="R10" s="73" t="s">
        <v>61</v>
      </c>
      <c r="S10" s="73">
        <v>1</v>
      </c>
      <c r="T10" s="73">
        <v>1</v>
      </c>
      <c r="U10" s="73">
        <v>2</v>
      </c>
      <c r="V10" s="73">
        <v>3</v>
      </c>
      <c r="W10" s="73">
        <v>1</v>
      </c>
      <c r="X10" s="73">
        <v>1</v>
      </c>
      <c r="Y10" s="73">
        <v>1</v>
      </c>
      <c r="Z10" s="73">
        <v>1</v>
      </c>
      <c r="AA10" s="73">
        <v>1</v>
      </c>
      <c r="AB10" s="73">
        <v>2</v>
      </c>
      <c r="AC10" s="73">
        <v>1</v>
      </c>
      <c r="AD10" s="73">
        <v>1</v>
      </c>
      <c r="AE10" s="73">
        <v>1</v>
      </c>
      <c r="AF10" s="73">
        <v>31</v>
      </c>
      <c r="AG10" s="73">
        <v>3</v>
      </c>
      <c r="AH10" s="6">
        <v>60.7</v>
      </c>
      <c r="AJ10" s="68" t="s">
        <v>16</v>
      </c>
      <c r="AK10" s="9">
        <f>COUNTIF(AG6:AG24,"=5")</f>
        <v>0</v>
      </c>
      <c r="AL10" s="10">
        <f>AK10/$AJ$1*100</f>
        <v>0</v>
      </c>
    </row>
    <row r="11" spans="1:62" x14ac:dyDescent="0.3">
      <c r="A11" s="1">
        <v>6</v>
      </c>
      <c r="B11" s="1" t="s">
        <v>114</v>
      </c>
      <c r="C11" s="2">
        <v>1</v>
      </c>
      <c r="D11" s="73" t="s">
        <v>62</v>
      </c>
      <c r="E11" s="73">
        <v>3</v>
      </c>
      <c r="F11" s="73">
        <v>2</v>
      </c>
      <c r="G11" s="73">
        <v>2</v>
      </c>
      <c r="H11" s="73">
        <v>3</v>
      </c>
      <c r="I11" s="73">
        <v>3</v>
      </c>
      <c r="J11" s="73">
        <v>1</v>
      </c>
      <c r="K11" s="73">
        <v>1</v>
      </c>
      <c r="L11" s="73">
        <v>2</v>
      </c>
      <c r="M11" s="73">
        <v>1</v>
      </c>
      <c r="N11" s="73">
        <v>3</v>
      </c>
      <c r="O11" s="73">
        <v>2</v>
      </c>
      <c r="P11" s="73">
        <v>1</v>
      </c>
      <c r="Q11" s="73">
        <v>0</v>
      </c>
      <c r="R11" s="73">
        <v>0</v>
      </c>
      <c r="S11" s="73" t="s">
        <v>61</v>
      </c>
      <c r="T11" s="73">
        <v>1</v>
      </c>
      <c r="U11" s="73">
        <v>2</v>
      </c>
      <c r="V11" s="73">
        <v>3</v>
      </c>
      <c r="W11" s="73">
        <v>1</v>
      </c>
      <c r="X11" s="73">
        <v>1</v>
      </c>
      <c r="Y11" s="73">
        <v>1</v>
      </c>
      <c r="Z11" s="73">
        <v>1</v>
      </c>
      <c r="AA11" s="73">
        <v>1</v>
      </c>
      <c r="AB11" s="73">
        <v>2</v>
      </c>
      <c r="AC11" s="73">
        <v>1</v>
      </c>
      <c r="AD11" s="73">
        <v>1</v>
      </c>
      <c r="AE11" s="73">
        <v>1</v>
      </c>
      <c r="AF11" s="73">
        <v>40</v>
      </c>
      <c r="AG11" s="73">
        <v>4</v>
      </c>
      <c r="AH11" s="6">
        <v>78.400000000000006</v>
      </c>
    </row>
    <row r="12" spans="1:62" x14ac:dyDescent="0.3">
      <c r="A12" s="1">
        <v>7</v>
      </c>
      <c r="B12" s="1" t="s">
        <v>115</v>
      </c>
      <c r="C12" s="2">
        <v>2</v>
      </c>
      <c r="D12" s="73" t="s">
        <v>62</v>
      </c>
      <c r="E12" s="73">
        <v>0</v>
      </c>
      <c r="F12" s="73">
        <v>0</v>
      </c>
      <c r="G12" s="73">
        <v>2</v>
      </c>
      <c r="H12" s="73" t="s">
        <v>61</v>
      </c>
      <c r="I12" s="73" t="s">
        <v>61</v>
      </c>
      <c r="J12" s="73" t="s">
        <v>61</v>
      </c>
      <c r="K12" s="73">
        <v>0</v>
      </c>
      <c r="L12" s="73" t="s">
        <v>61</v>
      </c>
      <c r="M12" s="73" t="s">
        <v>61</v>
      </c>
      <c r="N12" s="73" t="s">
        <v>61</v>
      </c>
      <c r="O12" s="73">
        <v>1</v>
      </c>
      <c r="P12" s="73">
        <v>0</v>
      </c>
      <c r="Q12" s="73">
        <v>2</v>
      </c>
      <c r="R12" s="73">
        <v>2</v>
      </c>
      <c r="S12" s="73">
        <v>1</v>
      </c>
      <c r="T12" s="73">
        <v>1</v>
      </c>
      <c r="U12" s="73">
        <v>2</v>
      </c>
      <c r="V12" s="73">
        <v>3</v>
      </c>
      <c r="W12" s="73">
        <v>1</v>
      </c>
      <c r="X12" s="73">
        <v>0</v>
      </c>
      <c r="Y12" s="73" t="s">
        <v>61</v>
      </c>
      <c r="Z12" s="73" t="s">
        <v>61</v>
      </c>
      <c r="AA12" s="73">
        <v>1</v>
      </c>
      <c r="AB12" s="73">
        <v>2</v>
      </c>
      <c r="AC12" s="73">
        <v>1</v>
      </c>
      <c r="AD12" s="73">
        <v>1</v>
      </c>
      <c r="AE12" s="73" t="s">
        <v>61</v>
      </c>
      <c r="AF12" s="73">
        <v>20</v>
      </c>
      <c r="AG12" s="73">
        <v>2</v>
      </c>
      <c r="AH12" s="6">
        <v>39.200000000000003</v>
      </c>
      <c r="AJ12" s="78" t="s">
        <v>57</v>
      </c>
      <c r="AK12" s="78"/>
      <c r="AL12" s="64">
        <f>COUNTIF(AH6:AH24,100)</f>
        <v>0</v>
      </c>
    </row>
    <row r="13" spans="1:62" x14ac:dyDescent="0.3">
      <c r="A13" s="1">
        <v>8</v>
      </c>
      <c r="B13" s="1" t="s">
        <v>116</v>
      </c>
      <c r="C13" s="2">
        <v>1</v>
      </c>
      <c r="D13" s="73" t="s">
        <v>62</v>
      </c>
      <c r="E13" s="73">
        <v>0</v>
      </c>
      <c r="F13" s="73">
        <v>0</v>
      </c>
      <c r="G13" s="73">
        <v>2</v>
      </c>
      <c r="H13" s="73" t="s">
        <v>61</v>
      </c>
      <c r="I13" s="73" t="s">
        <v>61</v>
      </c>
      <c r="J13" s="73" t="s">
        <v>61</v>
      </c>
      <c r="K13" s="73">
        <v>1</v>
      </c>
      <c r="L13" s="73">
        <v>2</v>
      </c>
      <c r="M13" s="73">
        <v>1</v>
      </c>
      <c r="N13" s="73">
        <v>3</v>
      </c>
      <c r="O13" s="73">
        <v>2</v>
      </c>
      <c r="P13" s="73">
        <v>0</v>
      </c>
      <c r="Q13" s="73" t="s">
        <v>61</v>
      </c>
      <c r="R13" s="73" t="s">
        <v>61</v>
      </c>
      <c r="S13" s="73" t="s">
        <v>61</v>
      </c>
      <c r="T13" s="73">
        <v>1</v>
      </c>
      <c r="U13" s="73">
        <v>2</v>
      </c>
      <c r="V13" s="73">
        <v>3</v>
      </c>
      <c r="W13" s="73">
        <v>1</v>
      </c>
      <c r="X13" s="73">
        <v>1</v>
      </c>
      <c r="Y13" s="73">
        <v>1</v>
      </c>
      <c r="Z13" s="73">
        <v>1</v>
      </c>
      <c r="AA13" s="73">
        <v>1</v>
      </c>
      <c r="AB13" s="73">
        <v>2</v>
      </c>
      <c r="AC13" s="73">
        <v>1</v>
      </c>
      <c r="AD13" s="73">
        <v>1</v>
      </c>
      <c r="AE13" s="73">
        <v>1</v>
      </c>
      <c r="AF13" s="73">
        <v>27</v>
      </c>
      <c r="AG13" s="73">
        <v>3</v>
      </c>
      <c r="AH13" s="6">
        <v>52.9</v>
      </c>
      <c r="AJ13" s="79" t="s">
        <v>17</v>
      </c>
      <c r="AK13" s="80"/>
      <c r="AL13" s="7">
        <f>SUM(AK8:AK10)/$AJ$1*100</f>
        <v>48.484848484848484</v>
      </c>
    </row>
    <row r="14" spans="1:62" x14ac:dyDescent="0.3">
      <c r="A14" s="1">
        <v>9</v>
      </c>
      <c r="B14" s="1" t="s">
        <v>117</v>
      </c>
      <c r="C14" s="2">
        <v>1</v>
      </c>
      <c r="D14" s="73" t="s">
        <v>62</v>
      </c>
      <c r="E14" s="73">
        <v>0</v>
      </c>
      <c r="F14" s="73">
        <v>0</v>
      </c>
      <c r="G14" s="73">
        <v>2</v>
      </c>
      <c r="H14" s="73">
        <v>0</v>
      </c>
      <c r="I14" s="73" t="s">
        <v>61</v>
      </c>
      <c r="J14" s="73">
        <v>2</v>
      </c>
      <c r="K14" s="73">
        <v>0</v>
      </c>
      <c r="L14" s="73">
        <v>0</v>
      </c>
      <c r="M14" s="73">
        <v>1</v>
      </c>
      <c r="N14" s="73">
        <v>3</v>
      </c>
      <c r="O14" s="73">
        <v>2</v>
      </c>
      <c r="P14" s="73">
        <v>2</v>
      </c>
      <c r="Q14" s="73">
        <v>1</v>
      </c>
      <c r="R14" s="73">
        <v>1</v>
      </c>
      <c r="S14" s="73" t="s">
        <v>61</v>
      </c>
      <c r="T14" s="73">
        <v>1</v>
      </c>
      <c r="U14" s="73">
        <v>2</v>
      </c>
      <c r="V14" s="73">
        <v>3</v>
      </c>
      <c r="W14" s="73">
        <v>1</v>
      </c>
      <c r="X14" s="73">
        <v>1</v>
      </c>
      <c r="Y14" s="73">
        <v>1</v>
      </c>
      <c r="Z14" s="73">
        <v>1</v>
      </c>
      <c r="AA14" s="73">
        <v>1</v>
      </c>
      <c r="AB14" s="73">
        <v>2</v>
      </c>
      <c r="AC14" s="73">
        <v>1</v>
      </c>
      <c r="AD14" s="73">
        <v>1</v>
      </c>
      <c r="AE14" s="73">
        <v>0</v>
      </c>
      <c r="AF14" s="73">
        <v>29</v>
      </c>
      <c r="AG14" s="73">
        <v>3</v>
      </c>
      <c r="AH14" s="6">
        <v>56.86</v>
      </c>
      <c r="AJ14" s="79" t="s">
        <v>35</v>
      </c>
      <c r="AK14" s="80"/>
      <c r="AL14" s="7">
        <f>SUM(AK9:AK10)/$AJ$1*100</f>
        <v>15.151515151515152</v>
      </c>
    </row>
    <row r="15" spans="1:62" x14ac:dyDescent="0.3">
      <c r="A15" s="1">
        <v>10</v>
      </c>
      <c r="B15" s="1" t="s">
        <v>118</v>
      </c>
      <c r="C15" s="2">
        <v>2</v>
      </c>
      <c r="D15" s="73" t="s">
        <v>62</v>
      </c>
      <c r="E15" s="73">
        <v>2</v>
      </c>
      <c r="F15" s="73">
        <v>0</v>
      </c>
      <c r="G15" s="73">
        <v>2</v>
      </c>
      <c r="H15" s="73">
        <v>3</v>
      </c>
      <c r="I15" s="73">
        <v>3</v>
      </c>
      <c r="J15" s="73">
        <v>1</v>
      </c>
      <c r="K15" s="73">
        <v>1</v>
      </c>
      <c r="L15" s="73">
        <v>3</v>
      </c>
      <c r="M15" s="73">
        <v>1</v>
      </c>
      <c r="N15" s="73">
        <v>2</v>
      </c>
      <c r="O15" s="73">
        <v>1</v>
      </c>
      <c r="P15" s="73">
        <v>2</v>
      </c>
      <c r="Q15" s="73">
        <v>2</v>
      </c>
      <c r="R15" s="73">
        <v>2</v>
      </c>
      <c r="S15" s="73">
        <v>1</v>
      </c>
      <c r="T15" s="73">
        <v>1</v>
      </c>
      <c r="U15" s="73">
        <v>2</v>
      </c>
      <c r="V15" s="73">
        <v>3</v>
      </c>
      <c r="W15" s="73">
        <v>1</v>
      </c>
      <c r="X15" s="73">
        <v>0</v>
      </c>
      <c r="Y15" s="73">
        <v>1</v>
      </c>
      <c r="Z15" s="73">
        <v>1</v>
      </c>
      <c r="AA15" s="73">
        <v>1</v>
      </c>
      <c r="AB15" s="73">
        <v>2</v>
      </c>
      <c r="AC15" s="73">
        <v>1</v>
      </c>
      <c r="AD15" s="73">
        <v>1</v>
      </c>
      <c r="AE15" s="73">
        <v>1</v>
      </c>
      <c r="AF15" s="73">
        <v>41</v>
      </c>
      <c r="AG15" s="73">
        <v>4</v>
      </c>
      <c r="AH15" s="6">
        <v>80.3</v>
      </c>
      <c r="AJ15" s="79" t="s">
        <v>32</v>
      </c>
      <c r="AK15" s="80"/>
      <c r="AL15" s="7">
        <f>AVERAGE(AF6:AF24)</f>
        <v>30.789473684210527</v>
      </c>
    </row>
    <row r="16" spans="1:62" x14ac:dyDescent="0.3">
      <c r="A16" s="1">
        <v>11</v>
      </c>
      <c r="B16" s="1" t="s">
        <v>119</v>
      </c>
      <c r="C16" s="2">
        <v>1</v>
      </c>
      <c r="D16" s="73" t="s">
        <v>62</v>
      </c>
      <c r="E16" s="73">
        <v>0</v>
      </c>
      <c r="F16" s="73">
        <v>0</v>
      </c>
      <c r="G16" s="73">
        <v>2</v>
      </c>
      <c r="H16" s="73">
        <v>0</v>
      </c>
      <c r="I16" s="73">
        <v>2</v>
      </c>
      <c r="J16" s="73">
        <v>2</v>
      </c>
      <c r="K16" s="73">
        <v>1</v>
      </c>
      <c r="L16" s="73">
        <v>2</v>
      </c>
      <c r="M16" s="73">
        <v>1</v>
      </c>
      <c r="N16" s="73">
        <v>3</v>
      </c>
      <c r="O16" s="73">
        <v>2</v>
      </c>
      <c r="P16" s="73">
        <v>2</v>
      </c>
      <c r="Q16" s="73" t="s">
        <v>61</v>
      </c>
      <c r="R16" s="73">
        <v>0</v>
      </c>
      <c r="S16" s="73">
        <v>1</v>
      </c>
      <c r="T16" s="73">
        <v>1</v>
      </c>
      <c r="U16" s="73">
        <v>2</v>
      </c>
      <c r="V16" s="73">
        <v>3</v>
      </c>
      <c r="W16" s="73">
        <v>1</v>
      </c>
      <c r="X16" s="73">
        <v>1</v>
      </c>
      <c r="Y16" s="73">
        <v>1</v>
      </c>
      <c r="Z16" s="73">
        <v>1</v>
      </c>
      <c r="AA16" s="73">
        <v>1</v>
      </c>
      <c r="AB16" s="73">
        <v>2</v>
      </c>
      <c r="AC16" s="73">
        <v>1</v>
      </c>
      <c r="AD16" s="73">
        <v>1</v>
      </c>
      <c r="AE16" s="73">
        <v>1</v>
      </c>
      <c r="AF16" s="73">
        <v>34</v>
      </c>
      <c r="AG16" s="73">
        <v>4</v>
      </c>
      <c r="AH16" s="6">
        <v>66.599999999999994</v>
      </c>
      <c r="AJ16" s="79" t="s">
        <v>18</v>
      </c>
      <c r="AK16" s="80"/>
      <c r="AL16" s="7">
        <f>AVERAGE(AG6:AG24)</f>
        <v>3.1052631578947367</v>
      </c>
    </row>
    <row r="17" spans="1:39" x14ac:dyDescent="0.3">
      <c r="A17" s="1">
        <v>12</v>
      </c>
      <c r="B17" s="1" t="s">
        <v>120</v>
      </c>
      <c r="C17" s="2">
        <v>2</v>
      </c>
      <c r="D17" s="73" t="s">
        <v>62</v>
      </c>
      <c r="E17" s="73">
        <v>0</v>
      </c>
      <c r="F17" s="73">
        <v>0</v>
      </c>
      <c r="G17" s="73">
        <v>2</v>
      </c>
      <c r="H17" s="73">
        <v>3</v>
      </c>
      <c r="I17" s="73">
        <v>1</v>
      </c>
      <c r="J17" s="73">
        <v>0</v>
      </c>
      <c r="K17" s="73">
        <v>1</v>
      </c>
      <c r="L17" s="73">
        <v>2</v>
      </c>
      <c r="M17" s="73">
        <v>1</v>
      </c>
      <c r="N17" s="73">
        <v>2</v>
      </c>
      <c r="O17" s="73">
        <v>1</v>
      </c>
      <c r="P17" s="73">
        <v>1</v>
      </c>
      <c r="Q17" s="73">
        <v>1</v>
      </c>
      <c r="R17" s="73">
        <v>1</v>
      </c>
      <c r="S17" s="73">
        <v>0</v>
      </c>
      <c r="T17" s="73">
        <v>1</v>
      </c>
      <c r="U17" s="73">
        <v>2</v>
      </c>
      <c r="V17" s="73">
        <v>3</v>
      </c>
      <c r="W17" s="73">
        <v>1</v>
      </c>
      <c r="X17" s="73">
        <v>0</v>
      </c>
      <c r="Y17" s="73">
        <v>1</v>
      </c>
      <c r="Z17" s="73">
        <v>1</v>
      </c>
      <c r="AA17" s="73">
        <v>1</v>
      </c>
      <c r="AB17" s="73">
        <v>2</v>
      </c>
      <c r="AC17" s="73">
        <v>1</v>
      </c>
      <c r="AD17" s="73">
        <v>1</v>
      </c>
      <c r="AE17" s="73">
        <v>1</v>
      </c>
      <c r="AF17" s="73">
        <v>31</v>
      </c>
      <c r="AG17" s="73">
        <v>3</v>
      </c>
      <c r="AH17" s="6">
        <v>60.7</v>
      </c>
      <c r="AJ17" s="79" t="s">
        <v>58</v>
      </c>
      <c r="AK17" s="80"/>
      <c r="AL17" s="7">
        <f>AVERAGE(AH6:AH24)</f>
        <v>60.321052631578944</v>
      </c>
    </row>
    <row r="18" spans="1:39" x14ac:dyDescent="0.3">
      <c r="A18" s="1">
        <v>13</v>
      </c>
      <c r="B18" s="1" t="s">
        <v>121</v>
      </c>
      <c r="C18" s="2">
        <v>1</v>
      </c>
      <c r="D18" s="73" t="s">
        <v>62</v>
      </c>
      <c r="E18" s="73">
        <v>0</v>
      </c>
      <c r="F18" s="73">
        <v>0</v>
      </c>
      <c r="G18" s="73">
        <v>2</v>
      </c>
      <c r="H18" s="73">
        <v>1</v>
      </c>
      <c r="I18" s="73">
        <v>2</v>
      </c>
      <c r="J18" s="73">
        <v>1</v>
      </c>
      <c r="K18" s="73">
        <v>1</v>
      </c>
      <c r="L18" s="73">
        <v>2</v>
      </c>
      <c r="M18" s="73">
        <v>1</v>
      </c>
      <c r="N18" s="73">
        <v>3</v>
      </c>
      <c r="O18" s="73">
        <v>2</v>
      </c>
      <c r="P18" s="73">
        <v>1</v>
      </c>
      <c r="Q18" s="73" t="s">
        <v>61</v>
      </c>
      <c r="R18" s="73">
        <v>1</v>
      </c>
      <c r="S18" s="73" t="s">
        <v>61</v>
      </c>
      <c r="T18" s="73">
        <v>1</v>
      </c>
      <c r="U18" s="73">
        <v>2</v>
      </c>
      <c r="V18" s="73">
        <v>2</v>
      </c>
      <c r="W18" s="73">
        <v>1</v>
      </c>
      <c r="X18" s="73">
        <v>1</v>
      </c>
      <c r="Y18" s="73">
        <v>1</v>
      </c>
      <c r="Z18" s="73">
        <v>1</v>
      </c>
      <c r="AA18" s="73">
        <v>1</v>
      </c>
      <c r="AB18" s="73">
        <v>1</v>
      </c>
      <c r="AC18" s="73">
        <v>1</v>
      </c>
      <c r="AD18" s="73">
        <v>1</v>
      </c>
      <c r="AE18" s="73">
        <v>1</v>
      </c>
      <c r="AF18" s="73">
        <v>31</v>
      </c>
      <c r="AG18" s="73">
        <v>3</v>
      </c>
      <c r="AH18" s="6">
        <v>60.7</v>
      </c>
    </row>
    <row r="19" spans="1:39" x14ac:dyDescent="0.3">
      <c r="A19" s="1">
        <v>14</v>
      </c>
      <c r="B19" s="1" t="s">
        <v>122</v>
      </c>
      <c r="C19" s="2">
        <v>2</v>
      </c>
      <c r="D19" s="73" t="s">
        <v>62</v>
      </c>
      <c r="E19" s="73">
        <v>3</v>
      </c>
      <c r="F19" s="73">
        <v>0</v>
      </c>
      <c r="G19" s="73">
        <v>1</v>
      </c>
      <c r="H19" s="73">
        <v>2</v>
      </c>
      <c r="I19" s="73">
        <v>0</v>
      </c>
      <c r="J19" s="73">
        <v>1</v>
      </c>
      <c r="K19" s="73">
        <v>1</v>
      </c>
      <c r="L19" s="73">
        <v>3</v>
      </c>
      <c r="M19" s="73">
        <v>0</v>
      </c>
      <c r="N19" s="73">
        <v>1</v>
      </c>
      <c r="O19" s="73">
        <v>1</v>
      </c>
      <c r="P19" s="73">
        <v>0</v>
      </c>
      <c r="Q19" s="73">
        <v>1</v>
      </c>
      <c r="R19" s="73">
        <v>2</v>
      </c>
      <c r="S19" s="73">
        <v>0</v>
      </c>
      <c r="T19" s="73">
        <v>1</v>
      </c>
      <c r="U19" s="73">
        <v>2</v>
      </c>
      <c r="V19" s="73">
        <v>3</v>
      </c>
      <c r="W19" s="73">
        <v>1</v>
      </c>
      <c r="X19" s="73">
        <v>0</v>
      </c>
      <c r="Y19" s="73">
        <v>1</v>
      </c>
      <c r="Z19" s="73">
        <v>1</v>
      </c>
      <c r="AA19" s="73">
        <v>1</v>
      </c>
      <c r="AB19" s="73">
        <v>2</v>
      </c>
      <c r="AC19" s="73">
        <v>1</v>
      </c>
      <c r="AD19" s="73">
        <v>1</v>
      </c>
      <c r="AE19" s="73">
        <v>1</v>
      </c>
      <c r="AF19" s="73">
        <v>31</v>
      </c>
      <c r="AG19" s="73">
        <v>3</v>
      </c>
      <c r="AH19" s="6">
        <v>60.7</v>
      </c>
      <c r="AJ19" s="87" t="s">
        <v>56</v>
      </c>
      <c r="AK19" s="88"/>
      <c r="AL19" s="63" t="s">
        <v>55</v>
      </c>
      <c r="AM19" s="63" t="s">
        <v>54</v>
      </c>
    </row>
    <row r="20" spans="1:39" x14ac:dyDescent="0.3">
      <c r="A20" s="1">
        <v>15</v>
      </c>
      <c r="B20" s="1" t="s">
        <v>123</v>
      </c>
      <c r="C20" s="2">
        <v>2</v>
      </c>
      <c r="D20" s="73" t="s">
        <v>62</v>
      </c>
      <c r="E20" s="73">
        <v>0</v>
      </c>
      <c r="F20" s="73">
        <v>0</v>
      </c>
      <c r="G20" s="73">
        <v>2</v>
      </c>
      <c r="H20" s="73">
        <v>0</v>
      </c>
      <c r="I20" s="73">
        <v>0</v>
      </c>
      <c r="J20" s="73">
        <v>0</v>
      </c>
      <c r="K20" s="73">
        <v>1</v>
      </c>
      <c r="L20" s="73">
        <v>3</v>
      </c>
      <c r="M20" s="73">
        <v>0</v>
      </c>
      <c r="N20" s="73">
        <v>2</v>
      </c>
      <c r="O20" s="73">
        <v>1</v>
      </c>
      <c r="P20" s="73">
        <v>0</v>
      </c>
      <c r="Q20" s="73">
        <v>2</v>
      </c>
      <c r="R20" s="73">
        <v>2</v>
      </c>
      <c r="S20" s="73">
        <v>1</v>
      </c>
      <c r="T20" s="73">
        <v>1</v>
      </c>
      <c r="U20" s="73">
        <v>2</v>
      </c>
      <c r="V20" s="73">
        <v>3</v>
      </c>
      <c r="W20" s="73">
        <v>1</v>
      </c>
      <c r="X20" s="73">
        <v>0</v>
      </c>
      <c r="Y20" s="73">
        <v>1</v>
      </c>
      <c r="Z20" s="73">
        <v>1</v>
      </c>
      <c r="AA20" s="73">
        <v>1</v>
      </c>
      <c r="AB20" s="73">
        <v>2</v>
      </c>
      <c r="AC20" s="73">
        <v>1</v>
      </c>
      <c r="AD20" s="73">
        <v>1</v>
      </c>
      <c r="AE20" s="73">
        <v>1</v>
      </c>
      <c r="AF20" s="73">
        <v>29</v>
      </c>
      <c r="AG20" s="73">
        <v>3</v>
      </c>
      <c r="AH20" s="6">
        <v>56.9</v>
      </c>
      <c r="AJ20" s="95" t="s">
        <v>49</v>
      </c>
      <c r="AK20" s="96"/>
      <c r="AL20" s="69">
        <f>COUNTIF(AH6:AH24,"&gt;=85")</f>
        <v>0</v>
      </c>
      <c r="AM20" s="69">
        <f>AL20/AJ1*100</f>
        <v>0</v>
      </c>
    </row>
    <row r="21" spans="1:39" x14ac:dyDescent="0.3">
      <c r="A21" s="1">
        <v>16</v>
      </c>
      <c r="B21" s="1" t="s">
        <v>124</v>
      </c>
      <c r="C21" s="2">
        <v>2</v>
      </c>
      <c r="D21" s="73" t="s">
        <v>62</v>
      </c>
      <c r="E21" s="73">
        <v>0</v>
      </c>
      <c r="F21" s="73">
        <v>0</v>
      </c>
      <c r="G21" s="73">
        <v>1</v>
      </c>
      <c r="H21" s="73" t="s">
        <v>61</v>
      </c>
      <c r="I21" s="73" t="s">
        <v>61</v>
      </c>
      <c r="J21" s="73" t="s">
        <v>61</v>
      </c>
      <c r="K21" s="73">
        <v>0</v>
      </c>
      <c r="L21" s="73">
        <v>0</v>
      </c>
      <c r="M21" s="73">
        <v>0</v>
      </c>
      <c r="N21" s="73">
        <v>2</v>
      </c>
      <c r="O21" s="73">
        <v>1</v>
      </c>
      <c r="P21" s="73">
        <v>0</v>
      </c>
      <c r="Q21" s="73" t="s">
        <v>61</v>
      </c>
      <c r="R21" s="73">
        <v>1</v>
      </c>
      <c r="S21" s="73">
        <v>1</v>
      </c>
      <c r="T21" s="73">
        <v>1</v>
      </c>
      <c r="U21" s="73">
        <v>2</v>
      </c>
      <c r="V21" s="73">
        <v>3</v>
      </c>
      <c r="W21" s="73">
        <v>1</v>
      </c>
      <c r="X21" s="73">
        <v>0</v>
      </c>
      <c r="Y21" s="73" t="s">
        <v>61</v>
      </c>
      <c r="Z21" s="73" t="s">
        <v>61</v>
      </c>
      <c r="AA21" s="73">
        <v>1</v>
      </c>
      <c r="AB21" s="73">
        <v>2</v>
      </c>
      <c r="AC21" s="73">
        <v>1</v>
      </c>
      <c r="AD21" s="73">
        <v>1</v>
      </c>
      <c r="AE21" s="73" t="s">
        <v>61</v>
      </c>
      <c r="AF21" s="73">
        <v>18</v>
      </c>
      <c r="AG21" s="73">
        <v>2</v>
      </c>
      <c r="AH21" s="6">
        <v>35.29</v>
      </c>
      <c r="AJ21" s="95" t="s">
        <v>50</v>
      </c>
      <c r="AK21" s="97"/>
      <c r="AL21" s="69">
        <f>COUNTIF(AH6:AH24,"&gt;=75")-AL20</f>
        <v>4</v>
      </c>
      <c r="AM21" s="69">
        <f>AL21/AJ1*100</f>
        <v>12.121212121212121</v>
      </c>
    </row>
    <row r="22" spans="1:39" x14ac:dyDescent="0.3">
      <c r="A22" s="1">
        <v>17</v>
      </c>
      <c r="B22" s="1" t="s">
        <v>125</v>
      </c>
      <c r="C22" s="2">
        <v>2</v>
      </c>
      <c r="D22" s="73" t="s">
        <v>62</v>
      </c>
      <c r="E22" s="73">
        <v>1</v>
      </c>
      <c r="F22" s="73">
        <v>0</v>
      </c>
      <c r="G22" s="73">
        <v>2</v>
      </c>
      <c r="H22" s="73">
        <v>3</v>
      </c>
      <c r="I22" s="73">
        <v>1</v>
      </c>
      <c r="J22" s="73">
        <v>1</v>
      </c>
      <c r="K22" s="73">
        <v>1</v>
      </c>
      <c r="L22" s="73">
        <v>1</v>
      </c>
      <c r="M22" s="73">
        <v>0</v>
      </c>
      <c r="N22" s="73">
        <v>2</v>
      </c>
      <c r="O22" s="73">
        <v>1</v>
      </c>
      <c r="P22" s="73">
        <v>1</v>
      </c>
      <c r="Q22" s="73">
        <v>1</v>
      </c>
      <c r="R22" s="73">
        <v>1</v>
      </c>
      <c r="S22" s="73">
        <v>1</v>
      </c>
      <c r="T22" s="73">
        <v>1</v>
      </c>
      <c r="U22" s="73">
        <v>2</v>
      </c>
      <c r="V22" s="73">
        <v>3</v>
      </c>
      <c r="W22" s="73">
        <v>1</v>
      </c>
      <c r="X22" s="73">
        <v>0</v>
      </c>
      <c r="Y22" s="73">
        <v>1</v>
      </c>
      <c r="Z22" s="73">
        <v>1</v>
      </c>
      <c r="AA22" s="73">
        <v>1</v>
      </c>
      <c r="AB22" s="73">
        <v>1</v>
      </c>
      <c r="AC22" s="73">
        <v>1</v>
      </c>
      <c r="AD22" s="73">
        <v>1</v>
      </c>
      <c r="AE22" s="73">
        <v>1</v>
      </c>
      <c r="AF22" s="73">
        <v>31</v>
      </c>
      <c r="AG22" s="73">
        <v>3</v>
      </c>
      <c r="AH22" s="6">
        <v>60.7</v>
      </c>
      <c r="AJ22" s="95" t="s">
        <v>51</v>
      </c>
      <c r="AK22" s="96"/>
      <c r="AL22" s="69">
        <f>COUNTIF(AH6:AH24,"&gt;=65")-AL21-AL20</f>
        <v>1</v>
      </c>
      <c r="AM22" s="69">
        <f>AL22/AJ1*100</f>
        <v>3.0303030303030303</v>
      </c>
    </row>
    <row r="23" spans="1:39" x14ac:dyDescent="0.3">
      <c r="A23" s="1">
        <v>18</v>
      </c>
      <c r="B23" s="1" t="s">
        <v>126</v>
      </c>
      <c r="C23" s="2">
        <v>1</v>
      </c>
      <c r="D23" s="73" t="s">
        <v>62</v>
      </c>
      <c r="E23" s="73">
        <v>0</v>
      </c>
      <c r="F23" s="73">
        <v>0</v>
      </c>
      <c r="G23" s="73">
        <v>2</v>
      </c>
      <c r="H23" s="73">
        <v>0</v>
      </c>
      <c r="I23" s="73">
        <v>0</v>
      </c>
      <c r="J23" s="73">
        <v>0</v>
      </c>
      <c r="K23" s="73">
        <v>1</v>
      </c>
      <c r="L23" s="73">
        <v>2</v>
      </c>
      <c r="M23" s="73">
        <v>1</v>
      </c>
      <c r="N23" s="73">
        <v>2</v>
      </c>
      <c r="O23" s="73">
        <v>2</v>
      </c>
      <c r="P23" s="73">
        <v>0</v>
      </c>
      <c r="Q23" s="73" t="s">
        <v>61</v>
      </c>
      <c r="R23" s="73">
        <v>0</v>
      </c>
      <c r="S23" s="73">
        <v>0</v>
      </c>
      <c r="T23" s="73">
        <v>0</v>
      </c>
      <c r="U23" s="73">
        <v>2</v>
      </c>
      <c r="V23" s="73">
        <v>3</v>
      </c>
      <c r="W23" s="73">
        <v>1</v>
      </c>
      <c r="X23" s="73">
        <v>1</v>
      </c>
      <c r="Y23" s="73">
        <v>1</v>
      </c>
      <c r="Z23" s="73">
        <v>1</v>
      </c>
      <c r="AA23" s="73">
        <v>1</v>
      </c>
      <c r="AB23" s="73">
        <v>2</v>
      </c>
      <c r="AC23" s="73">
        <v>0</v>
      </c>
      <c r="AD23" s="73">
        <v>1</v>
      </c>
      <c r="AE23" s="73">
        <v>1</v>
      </c>
      <c r="AF23" s="73">
        <v>24</v>
      </c>
      <c r="AG23" s="73">
        <v>2</v>
      </c>
      <c r="AH23" s="6">
        <v>47.05</v>
      </c>
      <c r="AJ23" s="95" t="s">
        <v>52</v>
      </c>
      <c r="AK23" s="96"/>
      <c r="AL23" s="69">
        <f>COUNTIF(AH6:AH24,"&gt;=50")-AL22-AL21-AL20</f>
        <v>11</v>
      </c>
      <c r="AM23" s="69">
        <f>AL23/AJ1*100</f>
        <v>33.333333333333329</v>
      </c>
    </row>
    <row r="24" spans="1:39" x14ac:dyDescent="0.3">
      <c r="A24" s="1">
        <v>19</v>
      </c>
      <c r="B24" s="1" t="s">
        <v>127</v>
      </c>
      <c r="C24" s="2">
        <v>1</v>
      </c>
      <c r="D24" s="73" t="s">
        <v>62</v>
      </c>
      <c r="E24" s="73">
        <v>0</v>
      </c>
      <c r="F24" s="73">
        <v>0</v>
      </c>
      <c r="G24" s="73">
        <v>2</v>
      </c>
      <c r="H24" s="73">
        <v>0</v>
      </c>
      <c r="I24" s="73">
        <v>2</v>
      </c>
      <c r="J24" s="73">
        <v>0</v>
      </c>
      <c r="K24" s="73">
        <v>1</v>
      </c>
      <c r="L24" s="73">
        <v>2</v>
      </c>
      <c r="M24" s="73">
        <v>1</v>
      </c>
      <c r="N24" s="73">
        <v>2</v>
      </c>
      <c r="O24" s="73">
        <v>2</v>
      </c>
      <c r="P24" s="73">
        <v>2</v>
      </c>
      <c r="Q24" s="73">
        <v>0</v>
      </c>
      <c r="R24" s="73">
        <v>0</v>
      </c>
      <c r="S24" s="73">
        <v>1</v>
      </c>
      <c r="T24" s="73">
        <v>1</v>
      </c>
      <c r="U24" s="73">
        <v>2</v>
      </c>
      <c r="V24" s="73">
        <v>3</v>
      </c>
      <c r="W24" s="73">
        <v>1</v>
      </c>
      <c r="X24" s="73">
        <v>1</v>
      </c>
      <c r="Y24" s="73">
        <v>1</v>
      </c>
      <c r="Z24" s="73">
        <v>1</v>
      </c>
      <c r="AA24" s="73">
        <v>1</v>
      </c>
      <c r="AB24" s="73">
        <v>2</v>
      </c>
      <c r="AC24" s="73">
        <v>1</v>
      </c>
      <c r="AD24" s="73">
        <v>1</v>
      </c>
      <c r="AE24" s="73">
        <v>1</v>
      </c>
      <c r="AF24" s="73">
        <v>31</v>
      </c>
      <c r="AG24" s="73">
        <v>3</v>
      </c>
      <c r="AH24" s="6">
        <v>60.7</v>
      </c>
      <c r="AJ24" s="95" t="s">
        <v>53</v>
      </c>
      <c r="AK24" s="96"/>
      <c r="AL24" s="69">
        <f>COUNTIF(AH6:AH24,"&lt;50")</f>
        <v>3</v>
      </c>
      <c r="AM24" s="69">
        <f>AL24/AJ1*100</f>
        <v>9.0909090909090917</v>
      </c>
    </row>
    <row r="25" spans="1:39" ht="15" x14ac:dyDescent="0.25">
      <c r="A25" s="1"/>
      <c r="B25" s="1"/>
      <c r="C25" s="2"/>
      <c r="D25" s="2"/>
      <c r="E25" s="7">
        <f>AVERAGE(E6:E24)/4*100</f>
        <v>14.473684210526317</v>
      </c>
      <c r="F25" s="7">
        <f>AVERAGE(F6:F24)/3*100</f>
        <v>3.5087719298245612</v>
      </c>
      <c r="G25" s="7">
        <f>AVERAGE(G6:G24)/2*100</f>
        <v>94.73684210526315</v>
      </c>
      <c r="H25" s="7">
        <f>AVERAGE(H6:H24)/3*100</f>
        <v>56.25</v>
      </c>
      <c r="I25" s="7">
        <v>51.1</v>
      </c>
      <c r="J25" s="7">
        <v>50.2</v>
      </c>
      <c r="K25" s="7">
        <f>AVERAGE(K6:K24)/1*100</f>
        <v>84.210526315789465</v>
      </c>
      <c r="L25" s="7">
        <f>AVERAGE(L6:L24)/3*100</f>
        <v>66.666666666666657</v>
      </c>
      <c r="M25" s="7">
        <f>AVERAGE(M6:M24)/1*100</f>
        <v>72.222222222222214</v>
      </c>
      <c r="N25" s="7">
        <f>AVERAGE(N6:N24)/3*100</f>
        <v>72.222222222222214</v>
      </c>
      <c r="O25" s="7">
        <f>AVERAGE(O6:O24)/2*100</f>
        <v>76.31578947368422</v>
      </c>
      <c r="P25" s="7">
        <v>51.1</v>
      </c>
      <c r="Q25" s="7">
        <f>AVERAGE(Q6:Q24)/2*100</f>
        <v>54.54545454545454</v>
      </c>
      <c r="R25" s="7">
        <f>AVERAGE(R6:R24)/2*100</f>
        <v>53.125</v>
      </c>
      <c r="S25" s="7">
        <f>AVERAGE(S6:S24)/1*100</f>
        <v>66.666666666666657</v>
      </c>
      <c r="T25" s="7">
        <f>AVERAGE(T6:T24)/1*100</f>
        <v>94.73684210526315</v>
      </c>
      <c r="U25" s="7">
        <f>AVERAGE(U6:U24)/2*100</f>
        <v>100</v>
      </c>
      <c r="V25" s="7">
        <f>AVERAGE(V6:V24)/3*100</f>
        <v>98.245614035087712</v>
      </c>
      <c r="W25" s="7">
        <f>AVERAGE(W6:W24)/1*100</f>
        <v>100</v>
      </c>
      <c r="X25" s="7">
        <f>AVERAGE(X6:X24)/1*100</f>
        <v>52.631578947368418</v>
      </c>
      <c r="Y25" s="7">
        <f>AVERAGE(Y6:Y24)/1*100</f>
        <v>100</v>
      </c>
      <c r="Z25" s="7">
        <f>AVERAGE(Z6:Z24)/1*100</f>
        <v>100</v>
      </c>
      <c r="AA25" s="7">
        <f>AVERAGE(AA6:AA24)/1*100</f>
        <v>100</v>
      </c>
      <c r="AB25" s="7">
        <f>AVERAGE(AB6:AB24)/2*100</f>
        <v>94.73684210526315</v>
      </c>
      <c r="AC25" s="7">
        <v>99.4</v>
      </c>
      <c r="AD25" s="7">
        <v>100</v>
      </c>
      <c r="AE25" s="7">
        <f>AVERAGE(AE6:AE24)/1*100</f>
        <v>94.117647058823522</v>
      </c>
      <c r="AF25" s="34">
        <f>AVERAGE(AF6:AF24)</f>
        <v>30.789473684210527</v>
      </c>
      <c r="AG25" s="34">
        <f>AVERAGE(AG6:AG24)</f>
        <v>3.1052631578947367</v>
      </c>
      <c r="AH25" s="34">
        <f>AVERAGE(AH6:AH24)</f>
        <v>60.321052631578944</v>
      </c>
      <c r="AJ25" s="27"/>
      <c r="AK25" s="27"/>
      <c r="AL25" s="27"/>
    </row>
    <row r="26" spans="1:39" s="27" customFormat="1" ht="15" x14ac:dyDescent="0.25">
      <c r="C26" s="35"/>
      <c r="D26" s="35"/>
      <c r="AF26" s="36"/>
      <c r="AG26" s="35"/>
      <c r="AJ26"/>
      <c r="AK26"/>
      <c r="AL26"/>
    </row>
    <row r="27" spans="1:39" ht="322.5" customHeight="1" x14ac:dyDescent="0.3">
      <c r="E27" s="70" t="str">
        <f>'2'!B3</f>
        <v xml:space="preserve">1K1. 1K1. Соблюдать изученные орфографические и пунктуационные правила при списывании осложненного пропусками орфограмм и пунктограмм текста.  Соблюдать основные языковые нормы в устной и письменной речи; опираться на фонетический, морфемный, словообразовательный и морфологический анализ в практике правописания  </v>
      </c>
      <c r="F27" s="70" t="str">
        <f>'2'!B4</f>
        <v xml:space="preserve">1K2. 1K2. Соблюдать изученные орфографические и пунктуационные правила при списывании осложненного пропусками орфограмм и пунктограмм текста.  Соблюдать основные языковые нормы в устной и письменной речи; опираться на фонетический, морфемный, словообразовательный и морфологический анализ в практике правописания  </v>
      </c>
      <c r="G27" s="70" t="str">
        <f>'2'!B5</f>
        <v xml:space="preserve">1K3. 1K3. Соблюдать изученные орфографические и пунктуационные правила при списывании осложненного пропусками орфограмм и пунктограмм текста.  Соблюдать основные языковые нормы в устной и письменной речи; опираться на фонетический, морфемный, словообразовательный и морфологический анализ в практике правописания  </v>
      </c>
      <c r="H27" s="70" t="str">
        <f>'2'!B6</f>
        <v xml:space="preserve">2K1. 2K1. Проводить морфемный анализ слова;  проводить морфологический анализ слова;  проводить синтаксический анализ  предложения  </v>
      </c>
      <c r="I27" s="70" t="str">
        <f>'2'!B7</f>
        <v xml:space="preserve">2K2. 2K2. Проводить морфемный анализ слова;  проводить морфологический анализ слова;  проводить синтаксический анализ  предложения  </v>
      </c>
      <c r="J27" s="70" t="str">
        <f>'2'!B8</f>
        <v xml:space="preserve">2K3. 2K3. Проводить морфемный анализ слова;  проводить морфологический анализ слова;  проводить синтаксический анализ  предложения  </v>
      </c>
      <c r="K27" s="70" t="str">
        <f>'2'!B9</f>
        <v xml:space="preserve">3.1. 3.1. Правильно писать с НЕ слова разных частей речи, обосновывать условия выбора слитного/раздельного написания. Опознавать самостоятельные части речи и их формы; опираться на фонетический, морфемный, словообразовательный и морфологический анализ в практике правописания  </v>
      </c>
      <c r="L27" s="70" t="str">
        <f>'2'!B10</f>
        <v xml:space="preserve">3.2. 3.2. Правильно писать с НЕ слова разных частей речи, обосновывать условия выбора слитного/раздельного написания. Опознавать самостоятельные части речи и их формы; опираться на фонетический, морфемный, словообразовательный и морфологический анализ в практике правописания  </v>
      </c>
      <c r="M27" s="70" t="str">
        <f>'2'!B11</f>
        <v xml:space="preserve">4.1. 4.1. Правильно писать Н и НН в словах разных частей речи, обосновывать условия выбора написаний. Опознавать самостоятельные части речи и их формы  опираться на фонетический, морфемный, словообразовательный и морфологический анализ в практике правописания  </v>
      </c>
      <c r="N27" s="70" t="str">
        <f>'2'!B12</f>
        <v xml:space="preserve">4.2. 4.2. Правильно писать Н и НН в словах разных частей речи, обосновывать условия выбора написаний. Опознавать самостоятельные части речи и их формы  опираться на фонетический, морфемный, словообразовательный и морфологический анализ в практике правописания  </v>
      </c>
      <c r="O27" s="70" t="str">
        <f>'2'!B13</f>
        <v xml:space="preserve">5. 5. Владеть орфоэпическими нормами русского литературного языка. Проводить орфоэпический анализ слова; определять место ударного слога  </v>
      </c>
      <c r="P27" s="70" t="str">
        <f>'2'!B14</f>
        <v xml:space="preserve">6. 6. Распознавать случаи нарушения грамматических норм русского литературного языка в заданных предложениях и исправлять эти нарушения. Соблюдать основные языковые нормы в устной и письменной речи  </v>
      </c>
      <c r="Q27" s="70" t="str">
        <f>'2'!B15</f>
        <v>7. 7. Анализировать прочитанный текст с точки зрения его основной мысли; распознавать и  формулировать основную мысль текста в письменной форме, соблюдая нормы построения предложения и словоупотребления. Владеть навыками различных видов чтения (изучающим, ознакомительным, просмотровым) и информационной переработки прочитанного материала;  адекватно понимать тексты различных функционально-смысловых типов речи &lt;…&gt; и функциональных разновидностей языка;  анализировать текст с точки зрения его темы, цели</v>
      </c>
      <c r="R27" s="70" t="str">
        <f>'2'!B16</f>
        <v xml:space="preserve">8. 8. Анализировать прочитанную часть текста с точки зрения ее микротемы; распознавать и адекватно формулировать микротему заданного абзаца текста в письменной форме, соблюдая нормы построения предложения и словоупотребления. Владеть навыками различных видов чтения (изучающим, ознакомительным, просмотровым) и информационной переработки прочитанного материала;  адекватно понимать тексты различных функционально-смысловых типов речи &lt;…&gt; и функциональных разновидностей языка;  </v>
      </c>
      <c r="S27" s="70" t="str">
        <f>'2'!B17</f>
        <v xml:space="preserve">9. 9. Определять вид тропа. Владеть навыками различных видов чтения (изучающим, ознакомительным, просмотровым) и информационной переработки прочитанного материала;  адекватно понимать тексты различных функционально-смысловых типов речи &lt;…&gt; и функциональных разновидностей языка;  проводить лексический анализ слова; опознавать лексические средства выразительности и основные виды тропов (метафора, эпитет, сравнение, гипербола, олицетворение)  </v>
      </c>
      <c r="T27" s="70" t="str">
        <f>'2'!B18</f>
        <v xml:space="preserve">10. 10. Распознавать лексическое значение слова с опорой на указанный в задании контекст. Владеть навыками различных видов чтения (изучающим, ознакомительным, просмотровым) и информационной переработки прочитанного материала;  проводить лексический анализ слова  </v>
      </c>
      <c r="U27" s="70" t="str">
        <f>'2'!B19</f>
        <v xml:space="preserve">11.1. 11.1. Распознавать подчинительные словосочетания, определять вид подчинительной связи. Опознавать основные единицы синтаксиса (словосочетание, предложение, текст);  анализировать различные виды словосочетаний и предложений с точки зрения их структурно-смысловой организации и функциональных особенностей  </v>
      </c>
      <c r="V27" s="70" t="str">
        <f>'2'!B20</f>
        <v xml:space="preserve">11.2. 11.2. Распознавать подчинительные словосочетания, определять вид подчинительной связи. Опознавать основные единицы синтаксиса (словосочетание, предложение, текст);  анализировать различные виды словосочетаний и предложений с точки зрения их структурно-смысловой организации и функциональных особенностей  </v>
      </c>
      <c r="W27" s="70" t="str">
        <f>'2'!B21</f>
        <v xml:space="preserve">12. 12. Находить в предложении грамматическую основу. Находить грамматическую основу предложения  </v>
      </c>
      <c r="X27" s="70" t="str">
        <f>'2'!B22</f>
        <v xml:space="preserve">13. 13. Определять тип односоставного предложения. Анализировать различные виды словосочетаний и предложений с точки зрения их структурно-смысловой организации и функциональных особенностей  </v>
      </c>
      <c r="Y27" s="70" t="str">
        <f>'2'!B23</f>
        <v xml:space="preserve">14.1. 14.1. Находить в ряду других предложений предложение с вводным словом, подбирать к данному вводному слову синоним (из той же группы по значению). Опознавать предложения простые и сложные, предложения осложненной структуры; анализировать различные виды словосочетаний и предложений с точки зрения их структурно-смысловой организации и функциональных особенностей; проводить лексический анализ слова  </v>
      </c>
      <c r="Z27" s="70" t="str">
        <f>'2'!B24</f>
        <v xml:space="preserve">14.2. 14.2. Находить в ряду других предложений предложение с вводным словом, подбирать к данному вводному слову синоним (из той же группы по значению). Опознавать предложения простые и сложные, предложения осложненной структуры; анализировать различные виды словосочетаний и предложений с точки зрения их структурно-смысловой организации и функциональных особенностей; проводить лексический анализ слова  </v>
      </c>
      <c r="AA27" s="70" t="str">
        <f>'2'!B25</f>
        <v>15.1. 15.1. Находить в ряду других предложений предложение с обособленным согласованным определением,  обосновывать условия обособления согласованного определения, в том числе с помощью графической схемы. Опознавать предложения простые и сложные, предложения осложненной структуры; анализировать различные виды словосочетаний и предложений с точки зрения их структурно-смысловой организации и функциональных особенностей; опираться на грамматико-интонационный анализ при объяснении расстановки знаков препинания</v>
      </c>
      <c r="AB27" s="70" t="str">
        <f>'2'!B26</f>
        <v>15.2. 15.2. Находить в ряду других предложений предложение с обособленным согласованным определением,  обосновывать условия обособления согласованного определения, в том числе с помощью графической схемы. Опознавать предложения простые и сложные, предложения осложненной структуры; анализировать различные виды словосочетаний и предложений с точки зрения их структурно-смысловой организации и функциональных особенностей; опираться на грамматико-интонационный анализ при объяснении расстановки знаков препинания</v>
      </c>
      <c r="AC27" s="70"/>
      <c r="AD27" s="70"/>
      <c r="AE27" s="70" t="str">
        <f>'2'!B27</f>
        <v>16.1. 16.1. Находить в ряду других предложений предложение с обособленным обстоятельством,  обосновывать условия обособления обстоятельства, в том числе с помощью графической схемы. Опознавать предложения простые и сложные, предложения осложненной структуры; анализировать различные виды словосочетаний и предложений с точки зрения их структурно-смысловой организации и функциональных особенностей; опираться на грамматико-интонационный анализ при объяснении расстановки знаков препинания в предложении</v>
      </c>
    </row>
    <row r="34" spans="3:4" x14ac:dyDescent="0.3">
      <c r="C34"/>
      <c r="D34"/>
    </row>
    <row r="35" spans="3:4" x14ac:dyDescent="0.3">
      <c r="C35"/>
      <c r="D35"/>
    </row>
    <row r="36" spans="3:4" x14ac:dyDescent="0.3">
      <c r="C36"/>
      <c r="D36"/>
    </row>
    <row r="37" spans="3:4" x14ac:dyDescent="0.3">
      <c r="C37"/>
      <c r="D37"/>
    </row>
    <row r="39" spans="3:4" x14ac:dyDescent="0.3">
      <c r="C39"/>
      <c r="D39"/>
    </row>
    <row r="40" spans="3:4" x14ac:dyDescent="0.3">
      <c r="C40"/>
      <c r="D40"/>
    </row>
    <row r="42" spans="3:4" x14ac:dyDescent="0.3">
      <c r="C42"/>
      <c r="D42"/>
    </row>
    <row r="43" spans="3:4" x14ac:dyDescent="0.3">
      <c r="C43"/>
      <c r="D43"/>
    </row>
    <row r="44" spans="3:4" x14ac:dyDescent="0.3">
      <c r="C44"/>
      <c r="D44"/>
    </row>
  </sheetData>
  <mergeCells count="25">
    <mergeCell ref="AJ22:AK22"/>
    <mergeCell ref="AJ23:AK23"/>
    <mergeCell ref="AJ24:AK24"/>
    <mergeCell ref="AJ15:AK15"/>
    <mergeCell ref="AJ16:AK16"/>
    <mergeCell ref="AJ17:AK17"/>
    <mergeCell ref="AJ19:AK19"/>
    <mergeCell ref="AJ20:AK20"/>
    <mergeCell ref="AJ21:AK21"/>
    <mergeCell ref="AJ14:AK14"/>
    <mergeCell ref="BI1:BJ1"/>
    <mergeCell ref="BI2:BJ2"/>
    <mergeCell ref="A3:A5"/>
    <mergeCell ref="B3:B5"/>
    <mergeCell ref="C3:C5"/>
    <mergeCell ref="D3:D5"/>
    <mergeCell ref="E3:AE3"/>
    <mergeCell ref="AF3:AF5"/>
    <mergeCell ref="AG3:AG5"/>
    <mergeCell ref="AH3:AH5"/>
    <mergeCell ref="BI3:BJ3"/>
    <mergeCell ref="BI4:BJ4"/>
    <mergeCell ref="BI5:BJ5"/>
    <mergeCell ref="AJ12:AK12"/>
    <mergeCell ref="AJ13:AK13"/>
  </mergeCells>
  <conditionalFormatting sqref="E25:AE25">
    <cfRule type="cellIs" dxfId="11" priority="5" operator="lessThan">
      <formula>50</formula>
    </cfRule>
    <cfRule type="cellIs" dxfId="10" priority="6" operator="lessThan">
      <formula>50</formula>
    </cfRule>
  </conditionalFormatting>
  <conditionalFormatting sqref="AG6:AG24">
    <cfRule type="cellIs" dxfId="9" priority="1" operator="equal">
      <formula>3</formula>
    </cfRule>
    <cfRule type="cellIs" dxfId="8" priority="2" operator="equal">
      <formula>4</formula>
    </cfRule>
    <cfRule type="cellIs" dxfId="7" priority="3" operator="equal">
      <formula>2</formula>
    </cfRule>
    <cfRule type="cellIs" dxfId="6" priority="4" operator="equal">
      <formula>5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3"/>
  <sheetViews>
    <sheetView topLeftCell="AA1" zoomScale="70" zoomScaleNormal="70" workbookViewId="0">
      <selection activeCell="AI26" sqref="AI26"/>
    </sheetView>
  </sheetViews>
  <sheetFormatPr defaultRowHeight="14.4" x14ac:dyDescent="0.3"/>
  <cols>
    <col min="1" max="1" width="4" bestFit="1" customWidth="1"/>
    <col min="2" max="2" width="11.109375" customWidth="1"/>
    <col min="3" max="3" width="8.44140625" style="3" bestFit="1" customWidth="1"/>
    <col min="4" max="4" width="8.44140625" style="3" customWidth="1"/>
    <col min="5" max="31" width="6.6640625" customWidth="1"/>
    <col min="32" max="32" width="7.5546875" style="28" customWidth="1"/>
    <col min="33" max="33" width="8.6640625" style="3" bestFit="1" customWidth="1"/>
    <col min="36" max="60" width="7.33203125" customWidth="1"/>
  </cols>
  <sheetData>
    <row r="1" spans="1:62" x14ac:dyDescent="0.3">
      <c r="D1" s="29" t="s">
        <v>39</v>
      </c>
      <c r="E1" s="4">
        <f>'1'!E1</f>
        <v>0</v>
      </c>
      <c r="F1" s="4">
        <f>'1'!F1</f>
        <v>0</v>
      </c>
      <c r="G1" s="4">
        <f>'1'!G1</f>
        <v>0</v>
      </c>
      <c r="H1" s="4">
        <f>'1'!H1</f>
        <v>0</v>
      </c>
      <c r="I1" s="4">
        <f>'1'!I1</f>
        <v>0</v>
      </c>
      <c r="J1" s="4">
        <f>'1'!J1</f>
        <v>0</v>
      </c>
      <c r="K1" s="4">
        <f>'1'!K1</f>
        <v>0</v>
      </c>
      <c r="L1" s="4">
        <f>'1'!L1</f>
        <v>0</v>
      </c>
      <c r="M1" s="4">
        <f>'1'!M1</f>
        <v>0</v>
      </c>
      <c r="N1" s="4">
        <f>'1'!N1</f>
        <v>0</v>
      </c>
      <c r="O1" s="4">
        <f>'1'!O1</f>
        <v>0</v>
      </c>
      <c r="P1" s="4">
        <f>'1'!P1</f>
        <v>0</v>
      </c>
      <c r="Q1" s="4">
        <f>'1'!Q1</f>
        <v>0</v>
      </c>
      <c r="R1" s="4">
        <f>'1'!R1</f>
        <v>0</v>
      </c>
      <c r="S1" s="4">
        <f>'1'!S1</f>
        <v>0</v>
      </c>
      <c r="T1" s="4">
        <f>'1'!T1</f>
        <v>0</v>
      </c>
      <c r="U1" s="4">
        <f>'1'!U1</f>
        <v>0</v>
      </c>
      <c r="V1" s="4">
        <f>'1'!V1</f>
        <v>0</v>
      </c>
      <c r="W1" s="4">
        <f>'1'!W1</f>
        <v>0</v>
      </c>
      <c r="X1" s="4">
        <f>'1'!X1</f>
        <v>0</v>
      </c>
      <c r="Y1" s="4">
        <f>'1'!Y1</f>
        <v>0</v>
      </c>
      <c r="Z1" s="4">
        <f>'1'!Z1</f>
        <v>0</v>
      </c>
      <c r="AA1" s="4">
        <f>'1'!AA1</f>
        <v>0</v>
      </c>
      <c r="AB1" s="4">
        <f>'1'!AB1</f>
        <v>0</v>
      </c>
      <c r="AC1" s="4"/>
      <c r="AD1" s="4"/>
      <c r="AE1" s="4">
        <f>'1'!AE1</f>
        <v>0</v>
      </c>
      <c r="AH1" s="5">
        <f>SUM(E1:AE1)</f>
        <v>0</v>
      </c>
      <c r="AJ1" s="71">
        <v>33</v>
      </c>
      <c r="BI1" s="95" t="s">
        <v>10</v>
      </c>
      <c r="BJ1" s="97"/>
    </row>
    <row r="2" spans="1:62" x14ac:dyDescent="0.3">
      <c r="AJ2" s="2">
        <f t="shared" ref="AJ2:BG2" si="0">COUNTIF(E6:E23,E1)</f>
        <v>10</v>
      </c>
      <c r="AK2" s="2">
        <f t="shared" si="0"/>
        <v>13</v>
      </c>
      <c r="AL2" s="2">
        <f t="shared" si="0"/>
        <v>0</v>
      </c>
      <c r="AM2" s="2">
        <f t="shared" si="0"/>
        <v>0</v>
      </c>
      <c r="AN2" s="2">
        <f t="shared" si="0"/>
        <v>1</v>
      </c>
      <c r="AO2" s="2">
        <f t="shared" si="0"/>
        <v>3</v>
      </c>
      <c r="AP2" s="2">
        <f t="shared" si="0"/>
        <v>2</v>
      </c>
      <c r="AQ2" s="2">
        <f t="shared" si="0"/>
        <v>1</v>
      </c>
      <c r="AR2" s="2">
        <f t="shared" si="0"/>
        <v>2</v>
      </c>
      <c r="AS2" s="2">
        <f t="shared" si="0"/>
        <v>0</v>
      </c>
      <c r="AT2" s="2">
        <f t="shared" si="0"/>
        <v>0</v>
      </c>
      <c r="AU2" s="2">
        <f t="shared" si="0"/>
        <v>5</v>
      </c>
      <c r="AV2" s="2">
        <f t="shared" si="0"/>
        <v>0</v>
      </c>
      <c r="AW2" s="2">
        <f t="shared" si="0"/>
        <v>1</v>
      </c>
      <c r="AX2" s="2">
        <f t="shared" si="0"/>
        <v>3</v>
      </c>
      <c r="AY2" s="2">
        <f t="shared" si="0"/>
        <v>5</v>
      </c>
      <c r="AZ2" s="2">
        <f t="shared" si="0"/>
        <v>1</v>
      </c>
      <c r="BA2" s="2">
        <f t="shared" si="0"/>
        <v>1</v>
      </c>
      <c r="BB2" s="2">
        <f t="shared" si="0"/>
        <v>3</v>
      </c>
      <c r="BC2" s="2">
        <f t="shared" si="0"/>
        <v>3</v>
      </c>
      <c r="BD2" s="2">
        <f t="shared" si="0"/>
        <v>2</v>
      </c>
      <c r="BE2" s="2">
        <f t="shared" si="0"/>
        <v>2</v>
      </c>
      <c r="BF2" s="2">
        <f t="shared" si="0"/>
        <v>8</v>
      </c>
      <c r="BG2" s="2">
        <f t="shared" si="0"/>
        <v>7</v>
      </c>
      <c r="BH2" s="2">
        <f>COUNTIF(AE6:AE23,AE1)</f>
        <v>3</v>
      </c>
      <c r="BI2" s="95" t="s">
        <v>11</v>
      </c>
      <c r="BJ2" s="97"/>
    </row>
    <row r="3" spans="1:62" x14ac:dyDescent="0.3">
      <c r="A3" s="81" t="s">
        <v>0</v>
      </c>
      <c r="B3" s="81" t="s">
        <v>1</v>
      </c>
      <c r="C3" s="81" t="s">
        <v>3</v>
      </c>
      <c r="D3" s="81" t="s">
        <v>40</v>
      </c>
      <c r="E3" s="84" t="s">
        <v>6</v>
      </c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6"/>
      <c r="AF3" s="90" t="s">
        <v>4</v>
      </c>
      <c r="AG3" s="90" t="s">
        <v>5</v>
      </c>
      <c r="AH3" s="81" t="s">
        <v>7</v>
      </c>
      <c r="AJ3" s="2">
        <f t="shared" ref="AJ3:BH3" si="1">$AJ$1-AJ2-AJ5-AJ4</f>
        <v>13</v>
      </c>
      <c r="AK3" s="2">
        <f t="shared" si="1"/>
        <v>7</v>
      </c>
      <c r="AL3" s="2">
        <f t="shared" si="1"/>
        <v>33</v>
      </c>
      <c r="AM3" s="2">
        <f t="shared" si="1"/>
        <v>33</v>
      </c>
      <c r="AN3" s="2">
        <f t="shared" si="1"/>
        <v>31</v>
      </c>
      <c r="AO3" s="2">
        <f t="shared" si="1"/>
        <v>27</v>
      </c>
      <c r="AP3" s="2">
        <f t="shared" si="1"/>
        <v>29</v>
      </c>
      <c r="AQ3" s="2">
        <f t="shared" si="1"/>
        <v>31</v>
      </c>
      <c r="AR3" s="2">
        <f t="shared" si="1"/>
        <v>29</v>
      </c>
      <c r="AS3" s="2">
        <f t="shared" si="1"/>
        <v>33</v>
      </c>
      <c r="AT3" s="2">
        <f t="shared" si="1"/>
        <v>33</v>
      </c>
      <c r="AU3" s="2">
        <f t="shared" si="1"/>
        <v>23</v>
      </c>
      <c r="AV3" s="2">
        <f t="shared" si="1"/>
        <v>33</v>
      </c>
      <c r="AW3" s="2">
        <f t="shared" si="1"/>
        <v>31</v>
      </c>
      <c r="AX3" s="2">
        <f t="shared" si="1"/>
        <v>27</v>
      </c>
      <c r="AY3" s="2">
        <f t="shared" si="1"/>
        <v>23</v>
      </c>
      <c r="AZ3" s="2">
        <f t="shared" si="1"/>
        <v>31</v>
      </c>
      <c r="BA3" s="2">
        <f t="shared" si="1"/>
        <v>31</v>
      </c>
      <c r="BB3" s="2">
        <f t="shared" si="1"/>
        <v>27</v>
      </c>
      <c r="BC3" s="2">
        <f t="shared" si="1"/>
        <v>27</v>
      </c>
      <c r="BD3" s="2">
        <f t="shared" si="1"/>
        <v>29</v>
      </c>
      <c r="BE3" s="2">
        <f t="shared" si="1"/>
        <v>29</v>
      </c>
      <c r="BF3" s="2">
        <f t="shared" si="1"/>
        <v>17</v>
      </c>
      <c r="BG3" s="2">
        <f t="shared" si="1"/>
        <v>19</v>
      </c>
      <c r="BH3" s="2">
        <f t="shared" si="1"/>
        <v>27</v>
      </c>
      <c r="BI3" s="95" t="s">
        <v>12</v>
      </c>
      <c r="BJ3" s="97"/>
    </row>
    <row r="4" spans="1:62" x14ac:dyDescent="0.3">
      <c r="A4" s="82"/>
      <c r="B4" s="82"/>
      <c r="C4" s="82"/>
      <c r="D4" s="82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91"/>
      <c r="AG4" s="91"/>
      <c r="AH4" s="82"/>
      <c r="AJ4" s="2">
        <f t="shared" ref="AJ4:BG4" si="2">COUNTIF(E6:E23,"=N  ")</f>
        <v>0</v>
      </c>
      <c r="AK4" s="2">
        <f t="shared" si="2"/>
        <v>0</v>
      </c>
      <c r="AL4" s="2">
        <f t="shared" si="2"/>
        <v>0</v>
      </c>
      <c r="AM4" s="2">
        <f t="shared" si="2"/>
        <v>0</v>
      </c>
      <c r="AN4" s="2">
        <f t="shared" si="2"/>
        <v>0</v>
      </c>
      <c r="AO4" s="2">
        <f t="shared" si="2"/>
        <v>0</v>
      </c>
      <c r="AP4" s="2">
        <f t="shared" si="2"/>
        <v>0</v>
      </c>
      <c r="AQ4" s="2">
        <f t="shared" si="2"/>
        <v>0</v>
      </c>
      <c r="AR4" s="2">
        <f t="shared" si="2"/>
        <v>0</v>
      </c>
      <c r="AS4" s="2">
        <f t="shared" si="2"/>
        <v>0</v>
      </c>
      <c r="AT4" s="2">
        <f t="shared" si="2"/>
        <v>0</v>
      </c>
      <c r="AU4" s="2">
        <f t="shared" si="2"/>
        <v>0</v>
      </c>
      <c r="AV4" s="2">
        <f t="shared" si="2"/>
        <v>0</v>
      </c>
      <c r="AW4" s="2">
        <f t="shared" si="2"/>
        <v>0</v>
      </c>
      <c r="AX4" s="2">
        <f t="shared" si="2"/>
        <v>0</v>
      </c>
      <c r="AY4" s="2">
        <f t="shared" si="2"/>
        <v>0</v>
      </c>
      <c r="AZ4" s="2">
        <f t="shared" si="2"/>
        <v>0</v>
      </c>
      <c r="BA4" s="2">
        <f t="shared" si="2"/>
        <v>0</v>
      </c>
      <c r="BB4" s="2">
        <f t="shared" si="2"/>
        <v>0</v>
      </c>
      <c r="BC4" s="2">
        <f t="shared" si="2"/>
        <v>0</v>
      </c>
      <c r="BD4" s="2">
        <f t="shared" si="2"/>
        <v>0</v>
      </c>
      <c r="BE4" s="2">
        <f t="shared" si="2"/>
        <v>0</v>
      </c>
      <c r="BF4" s="2">
        <f t="shared" si="2"/>
        <v>0</v>
      </c>
      <c r="BG4" s="2">
        <f t="shared" si="2"/>
        <v>0</v>
      </c>
      <c r="BH4" s="2">
        <f>COUNTIF(AE6:AE23,"=N  ")</f>
        <v>0</v>
      </c>
      <c r="BI4" s="95" t="s">
        <v>9</v>
      </c>
      <c r="BJ4" s="97"/>
    </row>
    <row r="5" spans="1:62" ht="15" thickBot="1" x14ac:dyDescent="0.35">
      <c r="A5" s="83"/>
      <c r="B5" s="83"/>
      <c r="C5" s="83"/>
      <c r="D5" s="83"/>
      <c r="E5" s="75" t="s">
        <v>146</v>
      </c>
      <c r="F5" s="75" t="s">
        <v>147</v>
      </c>
      <c r="G5" s="75" t="s">
        <v>148</v>
      </c>
      <c r="H5" s="75" t="s">
        <v>149</v>
      </c>
      <c r="I5" s="75" t="s">
        <v>150</v>
      </c>
      <c r="J5" s="75" t="s">
        <v>151</v>
      </c>
      <c r="K5" s="75">
        <v>3.1</v>
      </c>
      <c r="L5" s="75">
        <v>3.2</v>
      </c>
      <c r="M5" s="75">
        <v>4.0999999999999996</v>
      </c>
      <c r="N5" s="75">
        <v>4.2</v>
      </c>
      <c r="O5" s="75">
        <v>5</v>
      </c>
      <c r="P5" s="75">
        <v>6</v>
      </c>
      <c r="Q5" s="75">
        <v>7</v>
      </c>
      <c r="R5" s="75">
        <v>8</v>
      </c>
      <c r="S5" s="75">
        <v>9</v>
      </c>
      <c r="T5" s="75">
        <v>10</v>
      </c>
      <c r="U5" s="75">
        <v>11.1</v>
      </c>
      <c r="V5" s="75">
        <v>11.2</v>
      </c>
      <c r="W5" s="75">
        <v>12</v>
      </c>
      <c r="X5" s="75">
        <v>13</v>
      </c>
      <c r="Y5" s="75">
        <v>14.1</v>
      </c>
      <c r="Z5" s="75">
        <v>14.2</v>
      </c>
      <c r="AA5" s="75">
        <v>15.1</v>
      </c>
      <c r="AB5" s="75">
        <v>15.2</v>
      </c>
      <c r="AC5" s="75">
        <v>16.100000000000001</v>
      </c>
      <c r="AD5" s="75">
        <v>16.2</v>
      </c>
      <c r="AE5" s="76">
        <v>17</v>
      </c>
      <c r="AF5" s="94"/>
      <c r="AG5" s="94"/>
      <c r="AH5" s="83"/>
      <c r="AJ5" s="2">
        <f t="shared" ref="AJ5:BG5" si="3">COUNTIF(E6:E23,"=0")</f>
        <v>10</v>
      </c>
      <c r="AK5" s="2">
        <f t="shared" si="3"/>
        <v>13</v>
      </c>
      <c r="AL5" s="2">
        <f t="shared" si="3"/>
        <v>0</v>
      </c>
      <c r="AM5" s="2">
        <f t="shared" si="3"/>
        <v>0</v>
      </c>
      <c r="AN5" s="2">
        <f t="shared" si="3"/>
        <v>1</v>
      </c>
      <c r="AO5" s="2">
        <f t="shared" si="3"/>
        <v>3</v>
      </c>
      <c r="AP5" s="2">
        <f t="shared" si="3"/>
        <v>2</v>
      </c>
      <c r="AQ5" s="2">
        <f t="shared" si="3"/>
        <v>1</v>
      </c>
      <c r="AR5" s="2">
        <f t="shared" si="3"/>
        <v>2</v>
      </c>
      <c r="AS5" s="2">
        <f t="shared" si="3"/>
        <v>0</v>
      </c>
      <c r="AT5" s="2">
        <f t="shared" si="3"/>
        <v>0</v>
      </c>
      <c r="AU5" s="2">
        <f t="shared" si="3"/>
        <v>5</v>
      </c>
      <c r="AV5" s="2">
        <f t="shared" si="3"/>
        <v>0</v>
      </c>
      <c r="AW5" s="2">
        <f t="shared" si="3"/>
        <v>1</v>
      </c>
      <c r="AX5" s="2">
        <f t="shared" si="3"/>
        <v>3</v>
      </c>
      <c r="AY5" s="2">
        <f t="shared" si="3"/>
        <v>5</v>
      </c>
      <c r="AZ5" s="2">
        <f t="shared" si="3"/>
        <v>1</v>
      </c>
      <c r="BA5" s="2">
        <f t="shared" si="3"/>
        <v>1</v>
      </c>
      <c r="BB5" s="2">
        <f t="shared" si="3"/>
        <v>3</v>
      </c>
      <c r="BC5" s="2">
        <f t="shared" si="3"/>
        <v>3</v>
      </c>
      <c r="BD5" s="2">
        <f t="shared" si="3"/>
        <v>2</v>
      </c>
      <c r="BE5" s="2">
        <f t="shared" si="3"/>
        <v>2</v>
      </c>
      <c r="BF5" s="2">
        <f t="shared" si="3"/>
        <v>8</v>
      </c>
      <c r="BG5" s="2">
        <f t="shared" si="3"/>
        <v>7</v>
      </c>
      <c r="BH5" s="2">
        <f>COUNTIF(AE6:AE23,"=0")</f>
        <v>3</v>
      </c>
      <c r="BI5" s="95" t="s">
        <v>8</v>
      </c>
      <c r="BJ5" s="97"/>
    </row>
    <row r="6" spans="1:62" x14ac:dyDescent="0.3">
      <c r="A6" s="1">
        <v>1</v>
      </c>
      <c r="B6" s="1" t="s">
        <v>128</v>
      </c>
      <c r="C6" s="2">
        <v>2</v>
      </c>
      <c r="D6" s="73" t="s">
        <v>63</v>
      </c>
      <c r="E6" s="73">
        <v>0</v>
      </c>
      <c r="F6" s="73">
        <v>0</v>
      </c>
      <c r="G6" s="73">
        <v>2</v>
      </c>
      <c r="H6" s="73" t="s">
        <v>61</v>
      </c>
      <c r="I6" s="73" t="s">
        <v>61</v>
      </c>
      <c r="J6" s="73" t="s">
        <v>61</v>
      </c>
      <c r="K6" s="73">
        <v>1</v>
      </c>
      <c r="L6" s="73">
        <v>2</v>
      </c>
      <c r="M6" s="73">
        <v>1</v>
      </c>
      <c r="N6" s="73">
        <v>2</v>
      </c>
      <c r="O6" s="73">
        <v>2</v>
      </c>
      <c r="P6" s="73">
        <v>1</v>
      </c>
      <c r="Q6" s="73">
        <v>2</v>
      </c>
      <c r="R6" s="73">
        <v>2</v>
      </c>
      <c r="S6" s="73">
        <v>1</v>
      </c>
      <c r="T6" s="73">
        <v>1</v>
      </c>
      <c r="U6" s="73">
        <v>2</v>
      </c>
      <c r="V6" s="73">
        <v>2</v>
      </c>
      <c r="W6" s="73">
        <v>1</v>
      </c>
      <c r="X6" s="73">
        <v>1</v>
      </c>
      <c r="Y6" s="73">
        <v>0</v>
      </c>
      <c r="Z6" s="73">
        <v>0</v>
      </c>
      <c r="AA6" s="73">
        <v>0</v>
      </c>
      <c r="AB6" s="73">
        <v>1</v>
      </c>
      <c r="AC6" s="73">
        <v>1</v>
      </c>
      <c r="AD6" s="73">
        <v>1</v>
      </c>
      <c r="AE6" s="73">
        <v>0</v>
      </c>
      <c r="AF6" s="73">
        <v>26</v>
      </c>
      <c r="AG6" s="73">
        <v>3</v>
      </c>
      <c r="AH6" s="6">
        <v>50.9</v>
      </c>
    </row>
    <row r="7" spans="1:62" x14ac:dyDescent="0.3">
      <c r="A7" s="1">
        <v>2</v>
      </c>
      <c r="B7" s="1" t="s">
        <v>129</v>
      </c>
      <c r="C7" s="2">
        <v>1</v>
      </c>
      <c r="D7" s="73" t="s">
        <v>63</v>
      </c>
      <c r="E7" s="73">
        <v>0</v>
      </c>
      <c r="F7" s="73">
        <v>0</v>
      </c>
      <c r="G7" s="73">
        <v>1</v>
      </c>
      <c r="H7" s="73" t="s">
        <v>61</v>
      </c>
      <c r="I7" s="73" t="s">
        <v>61</v>
      </c>
      <c r="J7" s="73" t="s">
        <v>61</v>
      </c>
      <c r="K7" s="73">
        <v>0</v>
      </c>
      <c r="L7" s="73" t="s">
        <v>61</v>
      </c>
      <c r="M7" s="73">
        <v>0</v>
      </c>
      <c r="N7" s="73" t="s">
        <v>61</v>
      </c>
      <c r="O7" s="73" t="s">
        <v>61</v>
      </c>
      <c r="P7" s="73">
        <v>0</v>
      </c>
      <c r="Q7" s="73">
        <v>1</v>
      </c>
      <c r="R7" s="73">
        <v>0</v>
      </c>
      <c r="S7" s="73">
        <v>1</v>
      </c>
      <c r="T7" s="73">
        <v>0</v>
      </c>
      <c r="U7" s="73" t="s">
        <v>61</v>
      </c>
      <c r="V7" s="73" t="s">
        <v>61</v>
      </c>
      <c r="W7" s="73">
        <v>0</v>
      </c>
      <c r="X7" s="73">
        <v>0</v>
      </c>
      <c r="Y7" s="73" t="s">
        <v>61</v>
      </c>
      <c r="Z7" s="73" t="s">
        <v>61</v>
      </c>
      <c r="AA7" s="73">
        <v>0</v>
      </c>
      <c r="AB7" s="73">
        <v>0</v>
      </c>
      <c r="AC7" s="73">
        <v>0</v>
      </c>
      <c r="AD7" s="73">
        <v>0</v>
      </c>
      <c r="AE7" s="73">
        <v>0</v>
      </c>
      <c r="AF7" s="73">
        <v>3</v>
      </c>
      <c r="AG7" s="73">
        <v>2</v>
      </c>
      <c r="AH7" s="6">
        <v>5.8</v>
      </c>
      <c r="AJ7" s="65" t="s">
        <v>13</v>
      </c>
      <c r="AK7" s="14">
        <f>COUNTIF(AG6:AG23,"=2")</f>
        <v>4</v>
      </c>
      <c r="AL7" s="15">
        <f>AK7/$AJ$1*100</f>
        <v>12.121212121212121</v>
      </c>
    </row>
    <row r="8" spans="1:62" x14ac:dyDescent="0.3">
      <c r="A8" s="1">
        <v>3</v>
      </c>
      <c r="B8" s="1" t="s">
        <v>130</v>
      </c>
      <c r="C8" s="2">
        <v>2</v>
      </c>
      <c r="D8" s="73" t="s">
        <v>63</v>
      </c>
      <c r="E8" s="73">
        <v>0</v>
      </c>
      <c r="F8" s="73">
        <v>0</v>
      </c>
      <c r="G8" s="73">
        <v>2</v>
      </c>
      <c r="H8" s="73">
        <v>3</v>
      </c>
      <c r="I8" s="73">
        <v>0</v>
      </c>
      <c r="J8" s="73">
        <v>0</v>
      </c>
      <c r="K8" s="73">
        <v>1</v>
      </c>
      <c r="L8" s="73" t="s">
        <v>61</v>
      </c>
      <c r="M8" s="73">
        <v>1</v>
      </c>
      <c r="N8" s="73" t="s">
        <v>61</v>
      </c>
      <c r="O8" s="73" t="s">
        <v>61</v>
      </c>
      <c r="P8" s="73">
        <v>1</v>
      </c>
      <c r="Q8" s="73">
        <v>2</v>
      </c>
      <c r="R8" s="73">
        <v>2</v>
      </c>
      <c r="S8" s="73">
        <v>0</v>
      </c>
      <c r="T8" s="73">
        <v>0</v>
      </c>
      <c r="U8" s="73" t="s">
        <v>61</v>
      </c>
      <c r="V8" s="73" t="s">
        <v>61</v>
      </c>
      <c r="W8" s="73" t="s">
        <v>61</v>
      </c>
      <c r="X8" s="73" t="s">
        <v>61</v>
      </c>
      <c r="Y8" s="73" t="s">
        <v>61</v>
      </c>
      <c r="Z8" s="73" t="s">
        <v>61</v>
      </c>
      <c r="AA8" s="73" t="s">
        <v>61</v>
      </c>
      <c r="AB8" s="73" t="s">
        <v>61</v>
      </c>
      <c r="AC8" s="73" t="s">
        <v>61</v>
      </c>
      <c r="AD8" s="73" t="s">
        <v>61</v>
      </c>
      <c r="AE8" s="73" t="s">
        <v>61</v>
      </c>
      <c r="AF8" s="73">
        <v>12</v>
      </c>
      <c r="AG8" s="73">
        <v>2</v>
      </c>
      <c r="AH8" s="6">
        <v>23.5</v>
      </c>
      <c r="AJ8" s="66" t="s">
        <v>14</v>
      </c>
      <c r="AK8" s="8">
        <f>COUNTIF(AG6:AG23,"=3")</f>
        <v>12</v>
      </c>
      <c r="AL8" s="13">
        <f>AK8/$AJ$1*100</f>
        <v>36.363636363636367</v>
      </c>
    </row>
    <row r="9" spans="1:62" x14ac:dyDescent="0.3">
      <c r="A9" s="1">
        <v>4</v>
      </c>
      <c r="B9" s="74" t="s">
        <v>136</v>
      </c>
      <c r="C9" s="3">
        <v>2</v>
      </c>
      <c r="D9" s="73" t="s">
        <v>63</v>
      </c>
      <c r="E9" s="73">
        <v>1</v>
      </c>
      <c r="F9" s="73">
        <v>0</v>
      </c>
      <c r="G9" s="73">
        <v>2</v>
      </c>
      <c r="H9" s="73">
        <v>3</v>
      </c>
      <c r="I9" s="73">
        <v>2</v>
      </c>
      <c r="J9" s="73">
        <v>0</v>
      </c>
      <c r="K9" s="73">
        <v>1</v>
      </c>
      <c r="L9" s="73" t="s">
        <v>61</v>
      </c>
      <c r="M9" s="73">
        <v>1</v>
      </c>
      <c r="N9" s="73">
        <v>3</v>
      </c>
      <c r="O9" s="73">
        <v>2</v>
      </c>
      <c r="P9" s="73">
        <v>2</v>
      </c>
      <c r="Q9" s="73">
        <v>2</v>
      </c>
      <c r="R9" s="73">
        <v>2</v>
      </c>
      <c r="S9" s="73">
        <v>0</v>
      </c>
      <c r="T9" s="73">
        <v>0</v>
      </c>
      <c r="U9" s="73">
        <v>1</v>
      </c>
      <c r="V9" s="73">
        <v>0</v>
      </c>
      <c r="W9" s="73">
        <v>1</v>
      </c>
      <c r="X9" s="73">
        <v>1</v>
      </c>
      <c r="Y9" s="73">
        <v>1</v>
      </c>
      <c r="Z9" s="73">
        <v>1</v>
      </c>
      <c r="AA9" s="73">
        <v>0</v>
      </c>
      <c r="AB9" s="73">
        <v>0</v>
      </c>
      <c r="AC9" s="73" t="s">
        <v>61</v>
      </c>
      <c r="AD9" s="73" t="s">
        <v>61</v>
      </c>
      <c r="AE9" s="73" t="s">
        <v>61</v>
      </c>
      <c r="AF9" s="73">
        <v>26</v>
      </c>
      <c r="AG9" s="73">
        <v>3</v>
      </c>
      <c r="AH9" s="6">
        <v>50.9</v>
      </c>
      <c r="AJ9" s="67" t="s">
        <v>15</v>
      </c>
      <c r="AK9" s="11">
        <f>COUNTIF(AG6:AG23,"=4")</f>
        <v>2</v>
      </c>
      <c r="AL9" s="12">
        <f>AK9/$AJ$1*100</f>
        <v>6.0606060606060606</v>
      </c>
    </row>
    <row r="10" spans="1:62" x14ac:dyDescent="0.3">
      <c r="A10" s="1">
        <v>5</v>
      </c>
      <c r="B10" s="1" t="s">
        <v>131</v>
      </c>
      <c r="C10" s="2">
        <v>2</v>
      </c>
      <c r="D10" s="73" t="s">
        <v>63</v>
      </c>
      <c r="E10" s="73">
        <v>1</v>
      </c>
      <c r="F10" s="73">
        <v>2</v>
      </c>
      <c r="G10" s="73">
        <v>2</v>
      </c>
      <c r="H10" s="73">
        <v>3</v>
      </c>
      <c r="I10" s="73">
        <v>2</v>
      </c>
      <c r="J10" s="73">
        <v>0</v>
      </c>
      <c r="K10" s="73">
        <v>1</v>
      </c>
      <c r="L10" s="73">
        <v>2</v>
      </c>
      <c r="M10" s="73">
        <v>1</v>
      </c>
      <c r="N10" s="73">
        <v>2</v>
      </c>
      <c r="O10" s="73">
        <v>2</v>
      </c>
      <c r="P10" s="73">
        <v>2</v>
      </c>
      <c r="Q10" s="73">
        <v>2</v>
      </c>
      <c r="R10" s="73">
        <v>2</v>
      </c>
      <c r="S10" s="73">
        <v>0</v>
      </c>
      <c r="T10" s="73">
        <v>0</v>
      </c>
      <c r="U10" s="73">
        <v>2</v>
      </c>
      <c r="V10" s="73">
        <v>1</v>
      </c>
      <c r="W10" s="73">
        <v>0</v>
      </c>
      <c r="X10" s="73">
        <v>1</v>
      </c>
      <c r="Y10" s="73">
        <v>1</v>
      </c>
      <c r="Z10" s="73">
        <v>1</v>
      </c>
      <c r="AA10" s="73">
        <v>0</v>
      </c>
      <c r="AB10" s="73">
        <v>0</v>
      </c>
      <c r="AC10" s="73" t="s">
        <v>61</v>
      </c>
      <c r="AD10" s="73" t="s">
        <v>61</v>
      </c>
      <c r="AE10" s="73" t="s">
        <v>61</v>
      </c>
      <c r="AF10" s="73">
        <v>30</v>
      </c>
      <c r="AG10" s="73">
        <v>3</v>
      </c>
      <c r="AH10" s="6">
        <v>58.8</v>
      </c>
      <c r="AJ10" s="68" t="s">
        <v>16</v>
      </c>
      <c r="AK10" s="9">
        <f>COUNTIF(AG6:AG23,"=5")</f>
        <v>0</v>
      </c>
      <c r="AL10" s="10">
        <f>AK10/$AJ$1*100</f>
        <v>0</v>
      </c>
    </row>
    <row r="11" spans="1:62" x14ac:dyDescent="0.3">
      <c r="A11" s="1">
        <v>6</v>
      </c>
      <c r="B11" s="1" t="s">
        <v>132</v>
      </c>
      <c r="C11" s="2">
        <v>1</v>
      </c>
      <c r="D11" s="73" t="s">
        <v>63</v>
      </c>
      <c r="E11" s="73">
        <v>2</v>
      </c>
      <c r="F11" s="73">
        <v>0</v>
      </c>
      <c r="G11" s="73">
        <v>2</v>
      </c>
      <c r="H11" s="73">
        <v>3</v>
      </c>
      <c r="I11" s="73">
        <v>3</v>
      </c>
      <c r="J11" s="73">
        <v>3</v>
      </c>
      <c r="K11" s="73">
        <v>1</v>
      </c>
      <c r="L11" s="73">
        <v>1</v>
      </c>
      <c r="M11" s="73">
        <v>1</v>
      </c>
      <c r="N11" s="73">
        <v>1</v>
      </c>
      <c r="O11" s="73">
        <v>1</v>
      </c>
      <c r="P11" s="73">
        <v>0</v>
      </c>
      <c r="Q11" s="73">
        <v>2</v>
      </c>
      <c r="R11" s="73">
        <v>2</v>
      </c>
      <c r="S11" s="73">
        <v>1</v>
      </c>
      <c r="T11" s="73">
        <v>1</v>
      </c>
      <c r="U11" s="73">
        <v>2</v>
      </c>
      <c r="V11" s="73">
        <v>2</v>
      </c>
      <c r="W11" s="73">
        <v>1</v>
      </c>
      <c r="X11" s="73">
        <v>1</v>
      </c>
      <c r="Y11" s="73">
        <v>1</v>
      </c>
      <c r="Z11" s="73">
        <v>1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32</v>
      </c>
      <c r="AG11" s="73">
        <v>4</v>
      </c>
      <c r="AH11" s="6">
        <v>62.7</v>
      </c>
    </row>
    <row r="12" spans="1:62" x14ac:dyDescent="0.3">
      <c r="A12" s="1">
        <v>7</v>
      </c>
      <c r="B12" s="1" t="s">
        <v>133</v>
      </c>
      <c r="C12" s="2">
        <v>1</v>
      </c>
      <c r="D12" s="73" t="s">
        <v>63</v>
      </c>
      <c r="E12" s="73">
        <v>2</v>
      </c>
      <c r="F12" s="73">
        <v>1</v>
      </c>
      <c r="G12" s="73">
        <v>2</v>
      </c>
      <c r="H12" s="73">
        <v>3</v>
      </c>
      <c r="I12" s="73">
        <v>3</v>
      </c>
      <c r="J12" s="73">
        <v>3</v>
      </c>
      <c r="K12" s="73">
        <v>1</v>
      </c>
      <c r="L12" s="73" t="s">
        <v>61</v>
      </c>
      <c r="M12" s="73">
        <v>1</v>
      </c>
      <c r="N12" s="73" t="s">
        <v>61</v>
      </c>
      <c r="O12" s="73">
        <v>2</v>
      </c>
      <c r="P12" s="73">
        <v>0</v>
      </c>
      <c r="Q12" s="73">
        <v>2</v>
      </c>
      <c r="R12" s="73">
        <v>2</v>
      </c>
      <c r="S12" s="73">
        <v>1</v>
      </c>
      <c r="T12" s="73">
        <v>1</v>
      </c>
      <c r="U12" s="73">
        <v>1</v>
      </c>
      <c r="V12" s="73">
        <v>1</v>
      </c>
      <c r="W12" s="73">
        <v>1</v>
      </c>
      <c r="X12" s="73">
        <v>0</v>
      </c>
      <c r="Y12" s="73">
        <v>0</v>
      </c>
      <c r="Z12" s="73">
        <v>0</v>
      </c>
      <c r="AA12" s="73" t="s">
        <v>61</v>
      </c>
      <c r="AB12" s="73" t="s">
        <v>61</v>
      </c>
      <c r="AC12" s="73" t="s">
        <v>61</v>
      </c>
      <c r="AD12" s="73" t="s">
        <v>61</v>
      </c>
      <c r="AE12" s="73" t="s">
        <v>61</v>
      </c>
      <c r="AF12" s="73">
        <v>27</v>
      </c>
      <c r="AG12" s="73">
        <v>3</v>
      </c>
      <c r="AH12" s="6">
        <v>52.9</v>
      </c>
      <c r="AJ12" s="78" t="s">
        <v>57</v>
      </c>
      <c r="AK12" s="78"/>
      <c r="AL12" s="64">
        <f>COUNTIF(AH6:AH23,100)</f>
        <v>0</v>
      </c>
    </row>
    <row r="13" spans="1:62" x14ac:dyDescent="0.3">
      <c r="A13" s="1">
        <v>8</v>
      </c>
      <c r="B13" s="1" t="s">
        <v>134</v>
      </c>
      <c r="C13" s="2">
        <v>1</v>
      </c>
      <c r="D13" s="73" t="s">
        <v>63</v>
      </c>
      <c r="E13" s="73">
        <v>2</v>
      </c>
      <c r="F13" s="73">
        <v>1</v>
      </c>
      <c r="G13" s="73">
        <v>2</v>
      </c>
      <c r="H13" s="73">
        <v>3</v>
      </c>
      <c r="I13" s="73">
        <v>3</v>
      </c>
      <c r="J13" s="73">
        <v>2</v>
      </c>
      <c r="K13" s="73">
        <v>1</v>
      </c>
      <c r="L13" s="73">
        <v>1</v>
      </c>
      <c r="M13" s="73">
        <v>1</v>
      </c>
      <c r="N13" s="73">
        <v>1</v>
      </c>
      <c r="O13" s="73">
        <v>2</v>
      </c>
      <c r="P13" s="73">
        <v>0</v>
      </c>
      <c r="Q13" s="73">
        <v>2</v>
      </c>
      <c r="R13" s="73">
        <v>2</v>
      </c>
      <c r="S13" s="73" t="s">
        <v>61</v>
      </c>
      <c r="T13" s="73">
        <v>1</v>
      </c>
      <c r="U13" s="73">
        <v>1</v>
      </c>
      <c r="V13" s="73" t="s">
        <v>61</v>
      </c>
      <c r="W13" s="73">
        <v>1</v>
      </c>
      <c r="X13" s="73">
        <v>0</v>
      </c>
      <c r="Y13" s="73" t="s">
        <v>61</v>
      </c>
      <c r="Z13" s="73" t="s">
        <v>61</v>
      </c>
      <c r="AA13" s="73" t="s">
        <v>61</v>
      </c>
      <c r="AB13" s="73" t="s">
        <v>61</v>
      </c>
      <c r="AC13" s="73" t="s">
        <v>61</v>
      </c>
      <c r="AD13" s="73" t="s">
        <v>61</v>
      </c>
      <c r="AE13" s="73" t="s">
        <v>61</v>
      </c>
      <c r="AF13" s="73">
        <v>26</v>
      </c>
      <c r="AG13" s="73">
        <v>3</v>
      </c>
      <c r="AH13" s="6">
        <v>50.9</v>
      </c>
      <c r="AJ13" s="79" t="s">
        <v>17</v>
      </c>
      <c r="AK13" s="80"/>
      <c r="AL13" s="7">
        <f>SUM(AK8:AK10)/$AJ$1*100</f>
        <v>42.424242424242422</v>
      </c>
    </row>
    <row r="14" spans="1:62" x14ac:dyDescent="0.3">
      <c r="A14" s="1">
        <v>9</v>
      </c>
      <c r="B14" s="1" t="s">
        <v>135</v>
      </c>
      <c r="C14" s="2">
        <v>1</v>
      </c>
      <c r="D14" s="73" t="s">
        <v>63</v>
      </c>
      <c r="E14" s="73">
        <v>1</v>
      </c>
      <c r="F14" s="73">
        <v>0</v>
      </c>
      <c r="G14" s="73">
        <v>2</v>
      </c>
      <c r="H14" s="73">
        <v>3</v>
      </c>
      <c r="I14" s="73">
        <v>3</v>
      </c>
      <c r="J14" s="73">
        <v>2</v>
      </c>
      <c r="K14" s="73">
        <v>1</v>
      </c>
      <c r="L14" s="73" t="s">
        <v>61</v>
      </c>
      <c r="M14" s="73">
        <v>1</v>
      </c>
      <c r="N14" s="73" t="s">
        <v>61</v>
      </c>
      <c r="O14" s="73">
        <v>2</v>
      </c>
      <c r="P14" s="73">
        <v>2</v>
      </c>
      <c r="Q14" s="73">
        <v>2</v>
      </c>
      <c r="R14" s="73">
        <v>2</v>
      </c>
      <c r="S14" s="73">
        <v>1</v>
      </c>
      <c r="T14" s="73">
        <v>1</v>
      </c>
      <c r="U14" s="73">
        <v>1</v>
      </c>
      <c r="V14" s="73" t="s">
        <v>61</v>
      </c>
      <c r="W14" s="73">
        <v>1</v>
      </c>
      <c r="X14" s="73">
        <v>1</v>
      </c>
      <c r="Y14" s="73" t="s">
        <v>61</v>
      </c>
      <c r="Z14" s="73" t="s">
        <v>61</v>
      </c>
      <c r="AA14" s="73" t="s">
        <v>61</v>
      </c>
      <c r="AB14" s="73" t="s">
        <v>61</v>
      </c>
      <c r="AC14" s="73" t="s">
        <v>61</v>
      </c>
      <c r="AD14" s="73" t="s">
        <v>61</v>
      </c>
      <c r="AE14" s="73" t="s">
        <v>61</v>
      </c>
      <c r="AF14" s="73">
        <v>26</v>
      </c>
      <c r="AG14" s="73">
        <v>3</v>
      </c>
      <c r="AH14" s="6">
        <v>50.9</v>
      </c>
      <c r="AJ14" s="79" t="s">
        <v>35</v>
      </c>
      <c r="AK14" s="80"/>
      <c r="AL14" s="7">
        <f>SUM(AK9:AK10)/$AJ$1*100</f>
        <v>6.0606060606060606</v>
      </c>
    </row>
    <row r="15" spans="1:62" x14ac:dyDescent="0.3">
      <c r="A15" s="1">
        <v>10</v>
      </c>
      <c r="B15" s="1" t="s">
        <v>137</v>
      </c>
      <c r="C15" s="2">
        <v>1</v>
      </c>
      <c r="D15" s="73" t="s">
        <v>63</v>
      </c>
      <c r="E15" s="73">
        <v>0</v>
      </c>
      <c r="F15" s="73">
        <v>0</v>
      </c>
      <c r="G15" s="73">
        <v>2</v>
      </c>
      <c r="H15" s="73" t="s">
        <v>61</v>
      </c>
      <c r="I15" s="73" t="s">
        <v>61</v>
      </c>
      <c r="J15" s="73" t="s">
        <v>61</v>
      </c>
      <c r="K15" s="73">
        <v>0</v>
      </c>
      <c r="L15" s="73">
        <v>0</v>
      </c>
      <c r="M15" s="73">
        <v>0</v>
      </c>
      <c r="N15" s="73" t="s">
        <v>61</v>
      </c>
      <c r="O15" s="73">
        <v>2</v>
      </c>
      <c r="P15" s="73">
        <v>0</v>
      </c>
      <c r="Q15" s="73">
        <v>2</v>
      </c>
      <c r="R15" s="73">
        <v>2</v>
      </c>
      <c r="S15" s="73" t="s">
        <v>61</v>
      </c>
      <c r="T15" s="73">
        <v>0</v>
      </c>
      <c r="U15" s="73">
        <v>0</v>
      </c>
      <c r="V15" s="73" t="s">
        <v>61</v>
      </c>
      <c r="W15" s="73">
        <v>0</v>
      </c>
      <c r="X15" s="73" t="s">
        <v>61</v>
      </c>
      <c r="Y15" s="73" t="s">
        <v>61</v>
      </c>
      <c r="Z15" s="73" t="s">
        <v>61</v>
      </c>
      <c r="AA15" s="73" t="s">
        <v>61</v>
      </c>
      <c r="AB15" s="73" t="s">
        <v>61</v>
      </c>
      <c r="AC15" s="73" t="s">
        <v>61</v>
      </c>
      <c r="AD15" s="73" t="s">
        <v>61</v>
      </c>
      <c r="AE15" s="73" t="s">
        <v>61</v>
      </c>
      <c r="AF15" s="73">
        <v>8</v>
      </c>
      <c r="AG15" s="73">
        <v>2</v>
      </c>
      <c r="AH15" s="6">
        <v>15.6</v>
      </c>
      <c r="AJ15" s="79" t="s">
        <v>32</v>
      </c>
      <c r="AK15" s="80"/>
      <c r="AL15" s="7">
        <f>AVERAGE(AF6:AF23)</f>
        <v>23.666666666666668</v>
      </c>
    </row>
    <row r="16" spans="1:62" x14ac:dyDescent="0.3">
      <c r="A16" s="1">
        <v>11</v>
      </c>
      <c r="B16" s="1" t="s">
        <v>138</v>
      </c>
      <c r="C16" s="2">
        <v>1</v>
      </c>
      <c r="D16" s="73" t="s">
        <v>63</v>
      </c>
      <c r="E16" s="73">
        <v>0</v>
      </c>
      <c r="F16" s="73">
        <v>1</v>
      </c>
      <c r="G16" s="73">
        <v>2</v>
      </c>
      <c r="H16" s="73">
        <v>3</v>
      </c>
      <c r="I16" s="73">
        <v>3</v>
      </c>
      <c r="J16" s="73">
        <v>1</v>
      </c>
      <c r="K16" s="73">
        <v>1</v>
      </c>
      <c r="L16" s="73">
        <v>1</v>
      </c>
      <c r="M16" s="73">
        <v>1</v>
      </c>
      <c r="N16" s="73">
        <v>1</v>
      </c>
      <c r="O16" s="73">
        <v>2</v>
      </c>
      <c r="P16" s="73">
        <v>1</v>
      </c>
      <c r="Q16" s="73">
        <v>2</v>
      </c>
      <c r="R16" s="73">
        <v>2</v>
      </c>
      <c r="S16" s="73">
        <v>1</v>
      </c>
      <c r="T16" s="73">
        <v>1</v>
      </c>
      <c r="U16" s="73">
        <v>1</v>
      </c>
      <c r="V16" s="73" t="s">
        <v>61</v>
      </c>
      <c r="W16" s="73">
        <v>1</v>
      </c>
      <c r="X16" s="73">
        <v>1</v>
      </c>
      <c r="Y16" s="73" t="s">
        <v>61</v>
      </c>
      <c r="Z16" s="73" t="s">
        <v>61</v>
      </c>
      <c r="AA16" s="73" t="s">
        <v>61</v>
      </c>
      <c r="AB16" s="73" t="s">
        <v>61</v>
      </c>
      <c r="AC16" s="73" t="s">
        <v>61</v>
      </c>
      <c r="AD16" s="73" t="s">
        <v>61</v>
      </c>
      <c r="AE16" s="73" t="s">
        <v>61</v>
      </c>
      <c r="AF16" s="73">
        <v>26</v>
      </c>
      <c r="AG16" s="73">
        <v>3</v>
      </c>
      <c r="AH16" s="6">
        <v>50.9</v>
      </c>
      <c r="AJ16" s="79" t="s">
        <v>18</v>
      </c>
      <c r="AK16" s="80"/>
      <c r="AL16" s="7">
        <f>AVERAGE(AG6:AG23)</f>
        <v>2.8888888888888888</v>
      </c>
    </row>
    <row r="17" spans="1:39" x14ac:dyDescent="0.3">
      <c r="A17" s="1">
        <v>12</v>
      </c>
      <c r="B17" s="1" t="s">
        <v>139</v>
      </c>
      <c r="C17" s="2">
        <v>1</v>
      </c>
      <c r="D17" s="73" t="s">
        <v>63</v>
      </c>
      <c r="E17" s="73">
        <v>1</v>
      </c>
      <c r="F17" s="73">
        <v>1</v>
      </c>
      <c r="G17" s="73">
        <v>2</v>
      </c>
      <c r="H17" s="73">
        <v>3</v>
      </c>
      <c r="I17" s="73">
        <v>2</v>
      </c>
      <c r="J17" s="73">
        <v>3</v>
      </c>
      <c r="K17" s="73">
        <v>1</v>
      </c>
      <c r="L17" s="73" t="s">
        <v>61</v>
      </c>
      <c r="M17" s="73">
        <v>1</v>
      </c>
      <c r="N17" s="73" t="s">
        <v>61</v>
      </c>
      <c r="O17" s="73">
        <v>2</v>
      </c>
      <c r="P17" s="73">
        <v>1</v>
      </c>
      <c r="Q17" s="73">
        <v>2</v>
      </c>
      <c r="R17" s="73">
        <v>2</v>
      </c>
      <c r="S17" s="73">
        <v>1</v>
      </c>
      <c r="T17" s="73">
        <v>1</v>
      </c>
      <c r="U17" s="73">
        <v>1</v>
      </c>
      <c r="V17" s="73" t="s">
        <v>61</v>
      </c>
      <c r="W17" s="73">
        <v>1</v>
      </c>
      <c r="X17" s="73">
        <v>1</v>
      </c>
      <c r="Y17" s="73" t="s">
        <v>61</v>
      </c>
      <c r="Z17" s="73" t="s">
        <v>61</v>
      </c>
      <c r="AA17" s="73" t="s">
        <v>61</v>
      </c>
      <c r="AB17" s="73" t="s">
        <v>61</v>
      </c>
      <c r="AC17" s="73" t="s">
        <v>61</v>
      </c>
      <c r="AD17" s="73" t="s">
        <v>61</v>
      </c>
      <c r="AE17" s="73" t="s">
        <v>61</v>
      </c>
      <c r="AF17" s="73">
        <v>26</v>
      </c>
      <c r="AG17" s="73">
        <v>3</v>
      </c>
      <c r="AH17" s="6">
        <v>50.9</v>
      </c>
      <c r="AJ17" s="79" t="s">
        <v>58</v>
      </c>
      <c r="AK17" s="80"/>
      <c r="AL17" s="7">
        <f>AVERAGE(AH6:AH23)</f>
        <v>46.338888888888881</v>
      </c>
    </row>
    <row r="18" spans="1:39" x14ac:dyDescent="0.3">
      <c r="A18" s="1">
        <v>13</v>
      </c>
      <c r="B18" s="1" t="s">
        <v>140</v>
      </c>
      <c r="C18" s="2">
        <v>1</v>
      </c>
      <c r="D18" s="73" t="s">
        <v>63</v>
      </c>
      <c r="E18" s="73">
        <v>0</v>
      </c>
      <c r="F18" s="73">
        <v>0</v>
      </c>
      <c r="G18" s="73">
        <v>2</v>
      </c>
      <c r="H18" s="73">
        <v>3</v>
      </c>
      <c r="I18" s="73">
        <v>2</v>
      </c>
      <c r="J18" s="73">
        <v>3</v>
      </c>
      <c r="K18" s="73">
        <v>1</v>
      </c>
      <c r="L18" s="73">
        <v>1</v>
      </c>
      <c r="M18" s="73">
        <v>1</v>
      </c>
      <c r="N18" s="73">
        <v>1</v>
      </c>
      <c r="O18" s="73">
        <v>2</v>
      </c>
      <c r="P18" s="73">
        <v>1</v>
      </c>
      <c r="Q18" s="73">
        <v>2</v>
      </c>
      <c r="R18" s="73">
        <v>2</v>
      </c>
      <c r="S18" s="73">
        <v>1</v>
      </c>
      <c r="T18" s="73">
        <v>1</v>
      </c>
      <c r="U18" s="73">
        <v>1</v>
      </c>
      <c r="V18" s="73" t="s">
        <v>61</v>
      </c>
      <c r="W18" s="73">
        <v>1</v>
      </c>
      <c r="X18" s="73">
        <v>1</v>
      </c>
      <c r="Y18" s="73" t="s">
        <v>61</v>
      </c>
      <c r="Z18" s="73" t="s">
        <v>61</v>
      </c>
      <c r="AA18" s="73" t="s">
        <v>61</v>
      </c>
      <c r="AB18" s="73" t="s">
        <v>61</v>
      </c>
      <c r="AC18" s="73" t="s">
        <v>61</v>
      </c>
      <c r="AD18" s="73" t="s">
        <v>61</v>
      </c>
      <c r="AE18" s="73" t="s">
        <v>61</v>
      </c>
      <c r="AF18" s="73">
        <v>26</v>
      </c>
      <c r="AG18" s="73">
        <v>3</v>
      </c>
      <c r="AH18" s="6">
        <v>50.9</v>
      </c>
    </row>
    <row r="19" spans="1:39" x14ac:dyDescent="0.3">
      <c r="A19" s="1">
        <v>14</v>
      </c>
      <c r="B19" s="1" t="s">
        <v>141</v>
      </c>
      <c r="C19" s="2">
        <v>2</v>
      </c>
      <c r="D19" s="73" t="s">
        <v>63</v>
      </c>
      <c r="E19" s="73">
        <v>0</v>
      </c>
      <c r="F19" s="73">
        <v>0</v>
      </c>
      <c r="G19" s="73">
        <v>2</v>
      </c>
      <c r="H19" s="73">
        <v>3</v>
      </c>
      <c r="I19" s="73">
        <v>3</v>
      </c>
      <c r="J19" s="73">
        <v>2</v>
      </c>
      <c r="K19" s="73">
        <v>1</v>
      </c>
      <c r="L19" s="73" t="s">
        <v>61</v>
      </c>
      <c r="M19" s="73">
        <v>1</v>
      </c>
      <c r="N19" s="73" t="s">
        <v>61</v>
      </c>
      <c r="O19" s="73">
        <v>2</v>
      </c>
      <c r="P19" s="73">
        <v>1</v>
      </c>
      <c r="Q19" s="73">
        <v>2</v>
      </c>
      <c r="R19" s="73">
        <v>2</v>
      </c>
      <c r="S19" s="73">
        <v>1</v>
      </c>
      <c r="T19" s="73">
        <v>1</v>
      </c>
      <c r="U19" s="73">
        <v>1</v>
      </c>
      <c r="V19" s="73" t="s">
        <v>61</v>
      </c>
      <c r="W19" s="73">
        <v>1</v>
      </c>
      <c r="X19" s="73">
        <v>1</v>
      </c>
      <c r="Y19" s="73">
        <v>1</v>
      </c>
      <c r="Z19" s="73">
        <v>1</v>
      </c>
      <c r="AA19" s="73" t="s">
        <v>61</v>
      </c>
      <c r="AB19" s="73" t="s">
        <v>61</v>
      </c>
      <c r="AC19" s="73" t="s">
        <v>61</v>
      </c>
      <c r="AD19" s="73" t="s">
        <v>61</v>
      </c>
      <c r="AE19" s="73" t="s">
        <v>61</v>
      </c>
      <c r="AF19" s="73">
        <v>26</v>
      </c>
      <c r="AG19" s="73">
        <v>3</v>
      </c>
      <c r="AH19" s="6">
        <v>50.9</v>
      </c>
      <c r="AJ19" s="87" t="s">
        <v>56</v>
      </c>
      <c r="AK19" s="88"/>
      <c r="AL19" s="63" t="s">
        <v>55</v>
      </c>
      <c r="AM19" s="63" t="s">
        <v>54</v>
      </c>
    </row>
    <row r="20" spans="1:39" x14ac:dyDescent="0.3">
      <c r="A20" s="1">
        <v>15</v>
      </c>
      <c r="B20" s="1" t="s">
        <v>142</v>
      </c>
      <c r="C20" s="2">
        <v>2</v>
      </c>
      <c r="D20" s="73" t="s">
        <v>63</v>
      </c>
      <c r="E20" s="73">
        <v>0</v>
      </c>
      <c r="F20" s="73">
        <v>0</v>
      </c>
      <c r="G20" s="73">
        <v>2</v>
      </c>
      <c r="H20" s="73">
        <v>3</v>
      </c>
      <c r="I20" s="73">
        <v>3</v>
      </c>
      <c r="J20" s="73">
        <v>2</v>
      </c>
      <c r="K20" s="73">
        <v>1</v>
      </c>
      <c r="L20" s="73" t="s">
        <v>61</v>
      </c>
      <c r="M20" s="73">
        <v>1</v>
      </c>
      <c r="N20" s="73" t="s">
        <v>61</v>
      </c>
      <c r="O20" s="73" t="s">
        <v>61</v>
      </c>
      <c r="P20" s="73">
        <v>2</v>
      </c>
      <c r="Q20" s="73">
        <v>2</v>
      </c>
      <c r="R20" s="73">
        <v>2</v>
      </c>
      <c r="S20" s="73">
        <v>1</v>
      </c>
      <c r="T20" s="73">
        <v>1</v>
      </c>
      <c r="U20" s="73">
        <v>2</v>
      </c>
      <c r="V20" s="73" t="s">
        <v>61</v>
      </c>
      <c r="W20" s="73">
        <v>1</v>
      </c>
      <c r="X20" s="73">
        <v>1</v>
      </c>
      <c r="Y20" s="73">
        <v>1</v>
      </c>
      <c r="Z20" s="73">
        <v>1</v>
      </c>
      <c r="AA20" s="73">
        <v>0</v>
      </c>
      <c r="AB20" s="73">
        <v>0</v>
      </c>
      <c r="AC20" s="73" t="s">
        <v>61</v>
      </c>
      <c r="AD20" s="73" t="s">
        <v>61</v>
      </c>
      <c r="AE20" s="73" t="s">
        <v>61</v>
      </c>
      <c r="AF20" s="73">
        <v>26</v>
      </c>
      <c r="AG20" s="73">
        <v>3</v>
      </c>
      <c r="AH20" s="6">
        <v>50.9</v>
      </c>
      <c r="AJ20" s="95" t="s">
        <v>49</v>
      </c>
      <c r="AK20" s="96"/>
      <c r="AL20" s="69">
        <f>COUNTIF(AH6:AH23,"&gt;=85")</f>
        <v>0</v>
      </c>
      <c r="AM20" s="69">
        <f>AL20/AJ1*100</f>
        <v>0</v>
      </c>
    </row>
    <row r="21" spans="1:39" x14ac:dyDescent="0.3">
      <c r="A21" s="1">
        <v>16</v>
      </c>
      <c r="B21" s="1" t="s">
        <v>143</v>
      </c>
      <c r="C21" s="2">
        <v>2</v>
      </c>
      <c r="D21" s="73" t="s">
        <v>63</v>
      </c>
      <c r="E21" s="73">
        <v>0</v>
      </c>
      <c r="F21" s="73">
        <v>0</v>
      </c>
      <c r="G21" s="73">
        <v>2</v>
      </c>
      <c r="H21" s="73">
        <v>3</v>
      </c>
      <c r="I21" s="73">
        <v>1</v>
      </c>
      <c r="J21" s="73">
        <v>1</v>
      </c>
      <c r="K21" s="73">
        <v>1</v>
      </c>
      <c r="L21" s="73" t="s">
        <v>61</v>
      </c>
      <c r="M21" s="73">
        <v>1</v>
      </c>
      <c r="N21" s="73">
        <v>3</v>
      </c>
      <c r="O21" s="73">
        <v>2</v>
      </c>
      <c r="P21" s="73">
        <v>2</v>
      </c>
      <c r="Q21" s="73">
        <v>2</v>
      </c>
      <c r="R21" s="73">
        <v>2</v>
      </c>
      <c r="S21" s="73">
        <v>1</v>
      </c>
      <c r="T21" s="73">
        <v>1</v>
      </c>
      <c r="U21" s="73">
        <v>2</v>
      </c>
      <c r="V21" s="73">
        <v>2</v>
      </c>
      <c r="W21" s="73">
        <v>1</v>
      </c>
      <c r="X21" s="73">
        <v>1</v>
      </c>
      <c r="Y21" s="73">
        <v>1</v>
      </c>
      <c r="Z21" s="73">
        <v>1</v>
      </c>
      <c r="AA21" s="73">
        <v>0</v>
      </c>
      <c r="AB21" s="73">
        <v>0</v>
      </c>
      <c r="AC21" s="73" t="s">
        <v>61</v>
      </c>
      <c r="AD21" s="73" t="s">
        <v>61</v>
      </c>
      <c r="AE21" s="73" t="s">
        <v>61</v>
      </c>
      <c r="AF21" s="73">
        <v>30</v>
      </c>
      <c r="AG21" s="73">
        <v>3</v>
      </c>
      <c r="AH21" s="6">
        <v>58.8</v>
      </c>
      <c r="AJ21" s="95" t="s">
        <v>50</v>
      </c>
      <c r="AK21" s="97"/>
      <c r="AL21" s="69">
        <f>COUNTIF(AH6:AH23,"&gt;=75")-AL20</f>
        <v>0</v>
      </c>
      <c r="AM21" s="69">
        <f>AL21/AJ1*100</f>
        <v>0</v>
      </c>
    </row>
    <row r="22" spans="1:39" x14ac:dyDescent="0.3">
      <c r="A22" s="1">
        <v>17</v>
      </c>
      <c r="B22" s="1" t="s">
        <v>144</v>
      </c>
      <c r="C22" s="2">
        <v>2</v>
      </c>
      <c r="D22" s="73" t="s">
        <v>63</v>
      </c>
      <c r="E22" s="73">
        <v>2</v>
      </c>
      <c r="F22" s="73">
        <v>0</v>
      </c>
      <c r="G22" s="73">
        <v>2</v>
      </c>
      <c r="H22" s="73">
        <v>3</v>
      </c>
      <c r="I22" s="73">
        <v>3</v>
      </c>
      <c r="J22" s="73">
        <v>3</v>
      </c>
      <c r="K22" s="73">
        <v>1</v>
      </c>
      <c r="L22" s="73" t="s">
        <v>61</v>
      </c>
      <c r="M22" s="73">
        <v>1</v>
      </c>
      <c r="N22" s="73" t="s">
        <v>61</v>
      </c>
      <c r="O22" s="73">
        <v>1</v>
      </c>
      <c r="P22" s="73">
        <v>1</v>
      </c>
      <c r="Q22" s="73">
        <v>2</v>
      </c>
      <c r="R22" s="73">
        <v>2</v>
      </c>
      <c r="S22" s="73">
        <v>1</v>
      </c>
      <c r="T22" s="73">
        <v>1</v>
      </c>
      <c r="U22" s="73">
        <v>2</v>
      </c>
      <c r="V22" s="73">
        <v>3</v>
      </c>
      <c r="W22" s="73">
        <v>1</v>
      </c>
      <c r="X22" s="73">
        <v>1</v>
      </c>
      <c r="Y22" s="73">
        <v>1</v>
      </c>
      <c r="Z22" s="73">
        <v>1</v>
      </c>
      <c r="AA22" s="73">
        <v>0</v>
      </c>
      <c r="AB22" s="73">
        <v>0</v>
      </c>
      <c r="AC22" s="73" t="s">
        <v>61</v>
      </c>
      <c r="AD22" s="73" t="s">
        <v>61</v>
      </c>
      <c r="AE22" s="73" t="s">
        <v>61</v>
      </c>
      <c r="AF22" s="73">
        <v>32</v>
      </c>
      <c r="AG22" s="73">
        <v>4</v>
      </c>
      <c r="AH22" s="6">
        <v>62.7</v>
      </c>
      <c r="AJ22" s="95" t="s">
        <v>51</v>
      </c>
      <c r="AK22" s="96"/>
      <c r="AL22" s="69">
        <f>COUNTIF(AH6:AH23,"&gt;=65")-AL21-AL20</f>
        <v>0</v>
      </c>
      <c r="AM22" s="69">
        <f>AL22/AJ1*100</f>
        <v>0</v>
      </c>
    </row>
    <row r="23" spans="1:39" x14ac:dyDescent="0.3">
      <c r="A23" s="1">
        <v>18</v>
      </c>
      <c r="B23" s="1" t="s">
        <v>145</v>
      </c>
      <c r="C23" s="2">
        <v>2</v>
      </c>
      <c r="D23" s="73" t="s">
        <v>63</v>
      </c>
      <c r="E23" s="73">
        <v>0</v>
      </c>
      <c r="F23" s="73">
        <v>0</v>
      </c>
      <c r="G23" s="73">
        <v>2</v>
      </c>
      <c r="H23" s="73">
        <v>3</v>
      </c>
      <c r="I23" s="73">
        <v>1</v>
      </c>
      <c r="J23" s="73">
        <v>1</v>
      </c>
      <c r="K23" s="73">
        <v>1</v>
      </c>
      <c r="L23" s="73" t="s">
        <v>61</v>
      </c>
      <c r="M23" s="73">
        <v>1</v>
      </c>
      <c r="N23" s="73" t="s">
        <v>61</v>
      </c>
      <c r="O23" s="73">
        <v>2</v>
      </c>
      <c r="P23" s="73">
        <v>1</v>
      </c>
      <c r="Q23" s="73">
        <v>2</v>
      </c>
      <c r="R23" s="73">
        <v>2</v>
      </c>
      <c r="S23" s="73">
        <v>1</v>
      </c>
      <c r="T23" s="73">
        <v>1</v>
      </c>
      <c r="U23" s="73" t="s">
        <v>61</v>
      </c>
      <c r="V23" s="73" t="s">
        <v>61</v>
      </c>
      <c r="W23" s="73" t="s">
        <v>61</v>
      </c>
      <c r="X23" s="73" t="s">
        <v>61</v>
      </c>
      <c r="Y23" s="73" t="s">
        <v>61</v>
      </c>
      <c r="Z23" s="73" t="s">
        <v>61</v>
      </c>
      <c r="AA23" s="73" t="s">
        <v>61</v>
      </c>
      <c r="AB23" s="73" t="s">
        <v>61</v>
      </c>
      <c r="AC23" s="73" t="s">
        <v>61</v>
      </c>
      <c r="AD23" s="73" t="s">
        <v>61</v>
      </c>
      <c r="AE23" s="73" t="s">
        <v>61</v>
      </c>
      <c r="AF23" s="73">
        <v>18</v>
      </c>
      <c r="AG23" s="73">
        <v>2</v>
      </c>
      <c r="AH23" s="6">
        <v>35.200000000000003</v>
      </c>
      <c r="AJ23" s="95" t="s">
        <v>52</v>
      </c>
      <c r="AK23" s="96"/>
      <c r="AL23" s="69">
        <f>COUNTIF(AH6:AH23,"&gt;=50")-AL22-AL21-AL20</f>
        <v>14</v>
      </c>
      <c r="AM23" s="69">
        <f>AL23/AJ1*100</f>
        <v>42.424242424242422</v>
      </c>
    </row>
    <row r="24" spans="1:39" ht="15" x14ac:dyDescent="0.25">
      <c r="A24" s="1"/>
      <c r="B24" s="1"/>
      <c r="C24" s="2"/>
      <c r="D24" s="2"/>
      <c r="E24" s="7">
        <v>32.1</v>
      </c>
      <c r="F24" s="7">
        <v>4.5</v>
      </c>
      <c r="G24" s="7">
        <f>AVERAGE(G6:G23)/2*100</f>
        <v>97.222222222222214</v>
      </c>
      <c r="H24" s="7">
        <f>AVERAGE(H6:H23)/3*100</f>
        <v>100</v>
      </c>
      <c r="I24" s="7">
        <f>AVERAGE(I6:I23)/3*100</f>
        <v>75.555555555555557</v>
      </c>
      <c r="J24" s="7">
        <f>AVERAGE(J6:J23)/3*100</f>
        <v>57.777777777777786</v>
      </c>
      <c r="K24" s="7">
        <f>AVERAGE(K6:K23)/1*100</f>
        <v>88.888888888888886</v>
      </c>
      <c r="L24" s="7">
        <f>AVERAGE(L6:L23)/3*100</f>
        <v>38.095238095238095</v>
      </c>
      <c r="M24" s="7">
        <f>AVERAGE(M6:M23)/1*100</f>
        <v>88.888888888888886</v>
      </c>
      <c r="N24" s="7">
        <f>AVERAGE(N6:N23)/3*100</f>
        <v>58.333333333333336</v>
      </c>
      <c r="O24" s="7">
        <f>AVERAGE(O6:O23)/2*100</f>
        <v>93.333333333333329</v>
      </c>
      <c r="P24" s="7">
        <f>AVERAGE(P6:P23)/2*100</f>
        <v>50</v>
      </c>
      <c r="Q24" s="7">
        <f>AVERAGE(Q6:Q23)/2*100</f>
        <v>97.222222222222214</v>
      </c>
      <c r="R24" s="7">
        <f>AVERAGE(R6:R23)/2*100</f>
        <v>94.444444444444443</v>
      </c>
      <c r="S24" s="7">
        <f>AVERAGE(S6:S23)/1*100</f>
        <v>81.25</v>
      </c>
      <c r="T24" s="7">
        <f>AVERAGE(T6:T23)/1*100</f>
        <v>72.222222222222214</v>
      </c>
      <c r="U24" s="7">
        <f>AVERAGE(U6:U23)/2*100</f>
        <v>66.666666666666657</v>
      </c>
      <c r="V24" s="7">
        <f>AVERAGE(V6:V23)/3*100</f>
        <v>52.380952380952387</v>
      </c>
      <c r="W24" s="7">
        <f>AVERAGE(W6:W23)/1*100</f>
        <v>81.25</v>
      </c>
      <c r="X24" s="7">
        <f>AVERAGE(X6:X23)/1*100</f>
        <v>80</v>
      </c>
      <c r="Y24" s="7">
        <f>AVERAGE(Y6:Y23)/1*100</f>
        <v>77.777777777777786</v>
      </c>
      <c r="Z24" s="7">
        <f>AVERAGE(Z6:Z23)/1*100</f>
        <v>77.777777777777786</v>
      </c>
      <c r="AA24" s="7">
        <f>AVERAGE(AA6:AA23)/1*100</f>
        <v>0</v>
      </c>
      <c r="AB24" s="7">
        <f>AVERAGE(AB6:AB23)/2*100</f>
        <v>6.25</v>
      </c>
      <c r="AC24" s="7">
        <v>1.1000000000000001</v>
      </c>
      <c r="AD24" s="7">
        <v>1.1000000000000001</v>
      </c>
      <c r="AE24" s="7">
        <v>0</v>
      </c>
      <c r="AF24" s="34">
        <f>AVERAGE(AF6:AF23)</f>
        <v>23.666666666666668</v>
      </c>
      <c r="AG24" s="34">
        <f>AVERAGE(AG6:AG23)</f>
        <v>2.8888888888888888</v>
      </c>
      <c r="AH24" s="34">
        <v>46.3</v>
      </c>
      <c r="AJ24" s="27"/>
      <c r="AK24" s="27"/>
      <c r="AL24" s="27"/>
    </row>
    <row r="25" spans="1:39" s="27" customFormat="1" ht="15" x14ac:dyDescent="0.25">
      <c r="C25" s="35"/>
      <c r="D25" s="35"/>
      <c r="AF25" s="36"/>
      <c r="AG25" s="35"/>
      <c r="AJ25"/>
      <c r="AK25"/>
      <c r="AL25"/>
    </row>
    <row r="26" spans="1:39" ht="322.5" customHeight="1" x14ac:dyDescent="0.3">
      <c r="E26" s="70" t="str">
        <f>'2'!B3</f>
        <v xml:space="preserve">1K1. 1K1. Соблюдать изученные орфографические и пунктуационные правила при списывании осложненного пропусками орфограмм и пунктограмм текста.  Соблюдать основные языковые нормы в устной и письменной речи; опираться на фонетический, морфемный, словообразовательный и морфологический анализ в практике правописания  </v>
      </c>
      <c r="F26" s="70" t="str">
        <f>'2'!B4</f>
        <v xml:space="preserve">1K2. 1K2. Соблюдать изученные орфографические и пунктуационные правила при списывании осложненного пропусками орфограмм и пунктограмм текста.  Соблюдать основные языковые нормы в устной и письменной речи; опираться на фонетический, морфемный, словообразовательный и морфологический анализ в практике правописания  </v>
      </c>
      <c r="G26" s="70" t="str">
        <f>'2'!B5</f>
        <v xml:space="preserve">1K3. 1K3. Соблюдать изученные орфографические и пунктуационные правила при списывании осложненного пропусками орфограмм и пунктограмм текста.  Соблюдать основные языковые нормы в устной и письменной речи; опираться на фонетический, морфемный, словообразовательный и морфологический анализ в практике правописания  </v>
      </c>
      <c r="H26" s="70" t="str">
        <f>'2'!B6</f>
        <v xml:space="preserve">2K1. 2K1. Проводить морфемный анализ слова;  проводить морфологический анализ слова;  проводить синтаксический анализ  предложения  </v>
      </c>
      <c r="I26" s="70" t="str">
        <f>'2'!B7</f>
        <v xml:space="preserve">2K2. 2K2. Проводить морфемный анализ слова;  проводить морфологический анализ слова;  проводить синтаксический анализ  предложения  </v>
      </c>
      <c r="J26" s="70" t="str">
        <f>'2'!B8</f>
        <v xml:space="preserve">2K3. 2K3. Проводить морфемный анализ слова;  проводить морфологический анализ слова;  проводить синтаксический анализ  предложения  </v>
      </c>
      <c r="K26" s="70" t="str">
        <f>'2'!B9</f>
        <v xml:space="preserve">3.1. 3.1. Правильно писать с НЕ слова разных частей речи, обосновывать условия выбора слитного/раздельного написания. Опознавать самостоятельные части речи и их формы; опираться на фонетический, морфемный, словообразовательный и морфологический анализ в практике правописания  </v>
      </c>
      <c r="L26" s="70" t="str">
        <f>'2'!B10</f>
        <v xml:space="preserve">3.2. 3.2. Правильно писать с НЕ слова разных частей речи, обосновывать условия выбора слитного/раздельного написания. Опознавать самостоятельные части речи и их формы; опираться на фонетический, морфемный, словообразовательный и морфологический анализ в практике правописания  </v>
      </c>
      <c r="M26" s="70" t="str">
        <f>'2'!B11</f>
        <v xml:space="preserve">4.1. 4.1. Правильно писать Н и НН в словах разных частей речи, обосновывать условия выбора написаний. Опознавать самостоятельные части речи и их формы  опираться на фонетический, морфемный, словообразовательный и морфологический анализ в практике правописания  </v>
      </c>
      <c r="N26" s="70" t="str">
        <f>'2'!B12</f>
        <v xml:space="preserve">4.2. 4.2. Правильно писать Н и НН в словах разных частей речи, обосновывать условия выбора написаний. Опознавать самостоятельные части речи и их формы  опираться на фонетический, морфемный, словообразовательный и морфологический анализ в практике правописания  </v>
      </c>
      <c r="O26" s="70" t="str">
        <f>'2'!B13</f>
        <v xml:space="preserve">5. 5. Владеть орфоэпическими нормами русского литературного языка. Проводить орфоэпический анализ слова; определять место ударного слога  </v>
      </c>
      <c r="P26" s="70" t="str">
        <f>'2'!B14</f>
        <v xml:space="preserve">6. 6. Распознавать случаи нарушения грамматических норм русского литературного языка в заданных предложениях и исправлять эти нарушения. Соблюдать основные языковые нормы в устной и письменной речи  </v>
      </c>
      <c r="Q26" s="70" t="str">
        <f>'2'!B15</f>
        <v>7. 7. Анализировать прочитанный текст с точки зрения его основной мысли; распознавать и  формулировать основную мысль текста в письменной форме, соблюдая нормы построения предложения и словоупотребления. Владеть навыками различных видов чтения (изучающим, ознакомительным, просмотровым) и информационной переработки прочитанного материала;  адекватно понимать тексты различных функционально-смысловых типов речи &lt;…&gt; и функциональных разновидностей языка;  анализировать текст с точки зрения его темы, цели</v>
      </c>
      <c r="R26" s="70" t="str">
        <f>'2'!B16</f>
        <v xml:space="preserve">8. 8. Анализировать прочитанную часть текста с точки зрения ее микротемы; распознавать и адекватно формулировать микротему заданного абзаца текста в письменной форме, соблюдая нормы построения предложения и словоупотребления. Владеть навыками различных видов чтения (изучающим, ознакомительным, просмотровым) и информационной переработки прочитанного материала;  адекватно понимать тексты различных функционально-смысловых типов речи &lt;…&gt; и функциональных разновидностей языка;  </v>
      </c>
      <c r="S26" s="70" t="str">
        <f>'2'!B17</f>
        <v xml:space="preserve">9. 9. Определять вид тропа. Владеть навыками различных видов чтения (изучающим, ознакомительным, просмотровым) и информационной переработки прочитанного материала;  адекватно понимать тексты различных функционально-смысловых типов речи &lt;…&gt; и функциональных разновидностей языка;  проводить лексический анализ слова; опознавать лексические средства выразительности и основные виды тропов (метафора, эпитет, сравнение, гипербола, олицетворение)  </v>
      </c>
      <c r="T26" s="70" t="str">
        <f>'2'!B18</f>
        <v xml:space="preserve">10. 10. Распознавать лексическое значение слова с опорой на указанный в задании контекст. Владеть навыками различных видов чтения (изучающим, ознакомительным, просмотровым) и информационной переработки прочитанного материала;  проводить лексический анализ слова  </v>
      </c>
      <c r="U26" s="70" t="str">
        <f>'2'!B19</f>
        <v xml:space="preserve">11.1. 11.1. Распознавать подчинительные словосочетания, определять вид подчинительной связи. Опознавать основные единицы синтаксиса (словосочетание, предложение, текст);  анализировать различные виды словосочетаний и предложений с точки зрения их структурно-смысловой организации и функциональных особенностей  </v>
      </c>
      <c r="V26" s="70" t="str">
        <f>'2'!B20</f>
        <v xml:space="preserve">11.2. 11.2. Распознавать подчинительные словосочетания, определять вид подчинительной связи. Опознавать основные единицы синтаксиса (словосочетание, предложение, текст);  анализировать различные виды словосочетаний и предложений с точки зрения их структурно-смысловой организации и функциональных особенностей  </v>
      </c>
      <c r="W26" s="70" t="str">
        <f>'2'!B21</f>
        <v xml:space="preserve">12. 12. Находить в предложении грамматическую основу. Находить грамматическую основу предложения  </v>
      </c>
      <c r="X26" s="70" t="str">
        <f>'2'!B22</f>
        <v xml:space="preserve">13. 13. Определять тип односоставного предложения. Анализировать различные виды словосочетаний и предложений с точки зрения их структурно-смысловой организации и функциональных особенностей  </v>
      </c>
      <c r="Y26" s="70" t="str">
        <f>'2'!B23</f>
        <v xml:space="preserve">14.1. 14.1. Находить в ряду других предложений предложение с вводным словом, подбирать к данному вводному слову синоним (из той же группы по значению). Опознавать предложения простые и сложные, предложения осложненной структуры; анализировать различные виды словосочетаний и предложений с точки зрения их структурно-смысловой организации и функциональных особенностей; проводить лексический анализ слова  </v>
      </c>
      <c r="Z26" s="70" t="str">
        <f>'2'!B24</f>
        <v xml:space="preserve">14.2. 14.2. Находить в ряду других предложений предложение с вводным словом, подбирать к данному вводному слову синоним (из той же группы по значению). Опознавать предложения простые и сложные, предложения осложненной структуры; анализировать различные виды словосочетаний и предложений с точки зрения их структурно-смысловой организации и функциональных особенностей; проводить лексический анализ слова  </v>
      </c>
      <c r="AA26" s="70" t="str">
        <f>'2'!B25</f>
        <v>15.1. 15.1. Находить в ряду других предложений предложение с обособленным согласованным определением,  обосновывать условия обособления согласованного определения, в том числе с помощью графической схемы. Опознавать предложения простые и сложные, предложения осложненной структуры; анализировать различные виды словосочетаний и предложений с точки зрения их структурно-смысловой организации и функциональных особенностей; опираться на грамматико-интонационный анализ при объяснении расстановки знаков препинания</v>
      </c>
      <c r="AB26" s="70" t="str">
        <f>'2'!B26</f>
        <v>15.2. 15.2. Находить в ряду других предложений предложение с обособленным согласованным определением,  обосновывать условия обособления согласованного определения, в том числе с помощью графической схемы. Опознавать предложения простые и сложные, предложения осложненной структуры; анализировать различные виды словосочетаний и предложений с точки зрения их структурно-смысловой организации и функциональных особенностей; опираться на грамматико-интонационный анализ при объяснении расстановки знаков препинания</v>
      </c>
      <c r="AC26" s="70" t="str">
        <f>'2'!B27</f>
        <v>16.1. 16.1. Находить в ряду других предложений предложение с обособленным обстоятельством,  обосновывать условия обособления обстоятельства, в том числе с помощью графической схемы. Опознавать предложения простые и сложные, предложения осложненной структуры; анализировать различные виды словосочетаний и предложений с точки зрения их структурно-смысловой организации и функциональных особенностей; опираться на грамматико-интонационный анализ при объяснении расстановки знаков препинания в предложении</v>
      </c>
      <c r="AD26" s="70">
        <f>'2'!C27</f>
        <v>1</v>
      </c>
    </row>
    <row r="33" spans="3:4" x14ac:dyDescent="0.3">
      <c r="C33"/>
      <c r="D33"/>
    </row>
    <row r="34" spans="3:4" x14ac:dyDescent="0.3">
      <c r="C34"/>
      <c r="D34"/>
    </row>
    <row r="35" spans="3:4" x14ac:dyDescent="0.3">
      <c r="C35"/>
      <c r="D35"/>
    </row>
    <row r="36" spans="3:4" x14ac:dyDescent="0.3">
      <c r="C36"/>
      <c r="D36"/>
    </row>
    <row r="38" spans="3:4" x14ac:dyDescent="0.3">
      <c r="C38"/>
      <c r="D38"/>
    </row>
    <row r="39" spans="3:4" x14ac:dyDescent="0.3">
      <c r="C39"/>
      <c r="D39"/>
    </row>
    <row r="41" spans="3:4" x14ac:dyDescent="0.3">
      <c r="C41"/>
      <c r="D41"/>
    </row>
    <row r="42" spans="3:4" x14ac:dyDescent="0.3">
      <c r="C42"/>
      <c r="D42"/>
    </row>
    <row r="43" spans="3:4" x14ac:dyDescent="0.3">
      <c r="C43"/>
      <c r="D43"/>
    </row>
  </sheetData>
  <mergeCells count="24">
    <mergeCell ref="AJ22:AK22"/>
    <mergeCell ref="AJ23:AK23"/>
    <mergeCell ref="AJ15:AK15"/>
    <mergeCell ref="AJ16:AK16"/>
    <mergeCell ref="AJ17:AK17"/>
    <mergeCell ref="AJ19:AK19"/>
    <mergeCell ref="AJ20:AK20"/>
    <mergeCell ref="AJ21:AK21"/>
    <mergeCell ref="AJ14:AK14"/>
    <mergeCell ref="BI1:BJ1"/>
    <mergeCell ref="BI2:BJ2"/>
    <mergeCell ref="A3:A5"/>
    <mergeCell ref="B3:B5"/>
    <mergeCell ref="C3:C5"/>
    <mergeCell ref="D3:D5"/>
    <mergeCell ref="E3:AE3"/>
    <mergeCell ref="AF3:AF5"/>
    <mergeCell ref="AG3:AG5"/>
    <mergeCell ref="AH3:AH5"/>
    <mergeCell ref="BI3:BJ3"/>
    <mergeCell ref="BI4:BJ4"/>
    <mergeCell ref="BI5:BJ5"/>
    <mergeCell ref="AJ12:AK12"/>
    <mergeCell ref="AJ13:AK13"/>
  </mergeCells>
  <conditionalFormatting sqref="E24:AE24">
    <cfRule type="cellIs" dxfId="5" priority="5" operator="lessThan">
      <formula>50</formula>
    </cfRule>
    <cfRule type="cellIs" dxfId="4" priority="6" operator="lessThan">
      <formula>50</formula>
    </cfRule>
  </conditionalFormatting>
  <conditionalFormatting sqref="AG6:AG23">
    <cfRule type="cellIs" dxfId="3" priority="1" operator="equal">
      <formula>3</formula>
    </cfRule>
    <cfRule type="cellIs" dxfId="2" priority="2" operator="equal">
      <formula>4</formula>
    </cfRule>
    <cfRule type="cellIs" dxfId="1" priority="3" operator="equal">
      <formula>2</formula>
    </cfRule>
    <cfRule type="cellIs" dxfId="0" priority="4" operator="equal">
      <formula>5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A6" sqref="A6:XFD6"/>
    </sheetView>
  </sheetViews>
  <sheetFormatPr defaultRowHeight="14.4" x14ac:dyDescent="0.3"/>
  <cols>
    <col min="2" max="2" width="24" customWidth="1"/>
    <col min="3" max="7" width="9.33203125" bestFit="1" customWidth="1"/>
    <col min="8" max="8" width="11.5546875" bestFit="1" customWidth="1"/>
    <col min="9" max="9" width="10.44140625" bestFit="1" customWidth="1"/>
    <col min="10" max="10" width="9.33203125" bestFit="1" customWidth="1"/>
    <col min="11" max="11" width="9.33203125" customWidth="1"/>
    <col min="12" max="12" width="11.5546875" bestFit="1" customWidth="1"/>
  </cols>
  <sheetData>
    <row r="1" spans="1:13" s="17" customFormat="1" ht="21" customHeight="1" x14ac:dyDescent="0.3">
      <c r="A1" s="98" t="s">
        <v>2</v>
      </c>
      <c r="B1" s="100" t="s">
        <v>19</v>
      </c>
      <c r="C1" s="102" t="s">
        <v>20</v>
      </c>
      <c r="D1" s="104" t="s">
        <v>46</v>
      </c>
      <c r="E1" s="105"/>
      <c r="F1" s="105"/>
      <c r="G1" s="105"/>
      <c r="H1" s="105"/>
      <c r="I1" s="105"/>
      <c r="J1" s="105"/>
      <c r="K1" s="105"/>
      <c r="L1" s="106"/>
      <c r="M1" s="16"/>
    </row>
    <row r="2" spans="1:13" s="17" customFormat="1" ht="106.5" customHeight="1" x14ac:dyDescent="0.3">
      <c r="A2" s="99"/>
      <c r="B2" s="101"/>
      <c r="C2" s="103"/>
      <c r="D2" s="51" t="s">
        <v>21</v>
      </c>
      <c r="E2" s="51" t="s">
        <v>22</v>
      </c>
      <c r="F2" s="51" t="s">
        <v>23</v>
      </c>
      <c r="G2" s="51" t="s">
        <v>24</v>
      </c>
      <c r="H2" s="52" t="s">
        <v>33</v>
      </c>
      <c r="I2" s="52" t="s">
        <v>34</v>
      </c>
      <c r="J2" s="57" t="s">
        <v>26</v>
      </c>
      <c r="K2" s="57" t="s">
        <v>25</v>
      </c>
      <c r="L2" s="57" t="s">
        <v>36</v>
      </c>
      <c r="M2" s="18"/>
    </row>
    <row r="3" spans="1:13" s="17" customFormat="1" ht="13.8" x14ac:dyDescent="0.3">
      <c r="A3" s="19" t="s">
        <v>91</v>
      </c>
      <c r="B3" s="20" t="s">
        <v>152</v>
      </c>
      <c r="C3" s="21">
        <f>'9А'!AJ1</f>
        <v>15</v>
      </c>
      <c r="D3" s="53">
        <f>'9А'!AK10</f>
        <v>0</v>
      </c>
      <c r="E3" s="53">
        <f>'9А'!AK9</f>
        <v>2</v>
      </c>
      <c r="F3" s="53">
        <f>'9А'!AK8</f>
        <v>11</v>
      </c>
      <c r="G3" s="53">
        <f>'9А'!AK7</f>
        <v>2</v>
      </c>
      <c r="H3" s="54">
        <f>'9А'!AL13</f>
        <v>86.666666666666671</v>
      </c>
      <c r="I3" s="54">
        <f>'9А'!AL14</f>
        <v>13.333333333333334</v>
      </c>
      <c r="J3" s="58">
        <f>'9А'!AL15</f>
        <v>25.733333333333334</v>
      </c>
      <c r="K3" s="58">
        <f>'9А'!AL16</f>
        <v>3</v>
      </c>
      <c r="L3" s="58">
        <f>'9А'!AL17</f>
        <v>50.4</v>
      </c>
      <c r="M3" s="22"/>
    </row>
    <row r="4" spans="1:13" s="17" customFormat="1" ht="13.8" x14ac:dyDescent="0.3">
      <c r="A4" s="19" t="s">
        <v>92</v>
      </c>
      <c r="B4" s="20" t="s">
        <v>152</v>
      </c>
      <c r="C4" s="21">
        <f>'9Б'!AJ1</f>
        <v>33</v>
      </c>
      <c r="D4" s="53">
        <f>'9Б'!AK10</f>
        <v>0</v>
      </c>
      <c r="E4" s="53">
        <f>'9Б'!AK9</f>
        <v>5</v>
      </c>
      <c r="F4" s="53">
        <f>'9Б'!AK8</f>
        <v>11</v>
      </c>
      <c r="G4" s="53">
        <f>'9Б'!AK7</f>
        <v>3</v>
      </c>
      <c r="H4" s="54">
        <f>'9А'!AL13</f>
        <v>86.666666666666671</v>
      </c>
      <c r="I4" s="54">
        <f>'9Б'!AL14</f>
        <v>15.151515151515152</v>
      </c>
      <c r="J4" s="58">
        <f>'9Б'!AL15</f>
        <v>30.789473684210527</v>
      </c>
      <c r="K4" s="58">
        <f>'9Б'!AL16</f>
        <v>3.1052631578947367</v>
      </c>
      <c r="L4" s="58">
        <f>'9Б'!AL17</f>
        <v>60.321052631578944</v>
      </c>
      <c r="M4" s="22"/>
    </row>
    <row r="5" spans="1:13" s="17" customFormat="1" ht="13.8" x14ac:dyDescent="0.3">
      <c r="A5" s="19" t="s">
        <v>93</v>
      </c>
      <c r="B5" s="20" t="s">
        <v>152</v>
      </c>
      <c r="C5" s="21">
        <f>'9В'!AJ1</f>
        <v>33</v>
      </c>
      <c r="D5" s="53">
        <f>'9В'!AK10</f>
        <v>0</v>
      </c>
      <c r="E5" s="53">
        <f>'9В'!AK9</f>
        <v>2</v>
      </c>
      <c r="F5" s="53">
        <f>'9В'!AK8</f>
        <v>12</v>
      </c>
      <c r="G5" s="53">
        <f>'9В'!AK7</f>
        <v>4</v>
      </c>
      <c r="H5" s="54">
        <f>'9А'!AL13</f>
        <v>86.666666666666671</v>
      </c>
      <c r="I5" s="54">
        <f>'9В'!AL14</f>
        <v>6.0606060606060606</v>
      </c>
      <c r="J5" s="58">
        <f>'9В'!AL15</f>
        <v>23.666666666666668</v>
      </c>
      <c r="K5" s="58">
        <f>'9В'!AL16</f>
        <v>2.8888888888888888</v>
      </c>
      <c r="L5" s="58">
        <f>'9В'!AL17</f>
        <v>46.338888888888881</v>
      </c>
      <c r="M5" s="22"/>
    </row>
    <row r="6" spans="1:13" s="17" customFormat="1" ht="13.8" x14ac:dyDescent="0.3">
      <c r="A6" s="24" t="s">
        <v>59</v>
      </c>
      <c r="B6" s="25" t="s">
        <v>27</v>
      </c>
      <c r="C6" s="23">
        <f>SUM(C3:C5)</f>
        <v>81</v>
      </c>
      <c r="D6" s="55">
        <f>SUM(D3:D5)</f>
        <v>0</v>
      </c>
      <c r="E6" s="55">
        <f>SUM(E3:E5)</f>
        <v>9</v>
      </c>
      <c r="F6" s="55">
        <f>SUM(F3:F5)</f>
        <v>34</v>
      </c>
      <c r="G6" s="55">
        <f>SUM(G3:G5)</f>
        <v>9</v>
      </c>
      <c r="H6" s="56">
        <f>'1'!AH73</f>
        <v>32.575757575757578</v>
      </c>
      <c r="I6" s="56">
        <f>'1'!AH74</f>
        <v>6.8181818181818175</v>
      </c>
      <c r="J6" s="59">
        <f>'1'!AH75</f>
        <v>26.865384615384617</v>
      </c>
      <c r="K6" s="59">
        <f>'1'!AH76</f>
        <v>3</v>
      </c>
      <c r="L6" s="59">
        <f>'1'!AH77</f>
        <v>53.65</v>
      </c>
      <c r="M6" s="22"/>
    </row>
  </sheetData>
  <mergeCells count="4">
    <mergeCell ref="A1:A2"/>
    <mergeCell ref="B1:B2"/>
    <mergeCell ref="C1:C2"/>
    <mergeCell ref="D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6</vt:i4>
      </vt:variant>
      <vt:variant>
        <vt:lpstr>Диаграммы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1</vt:lpstr>
      <vt:lpstr>2</vt:lpstr>
      <vt:lpstr>9А</vt:lpstr>
      <vt:lpstr>9Б</vt:lpstr>
      <vt:lpstr>9В</vt:lpstr>
      <vt:lpstr>показатели</vt:lpstr>
      <vt:lpstr>уровни</vt:lpstr>
      <vt:lpstr>отметки</vt:lpstr>
      <vt:lpstr>качество</vt:lpstr>
      <vt:lpstr>процент вып-я</vt:lpstr>
      <vt:lpstr>задания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Николаева</dc:creator>
  <cp:lastModifiedBy>User</cp:lastModifiedBy>
  <dcterms:created xsi:type="dcterms:W3CDTF">2016-10-24T20:28:15Z</dcterms:created>
  <dcterms:modified xsi:type="dcterms:W3CDTF">2023-01-22T08:13:40Z</dcterms:modified>
</cp:coreProperties>
</file>