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6608" windowHeight="7992" tabRatio="608" activeTab="9"/>
  </bookViews>
  <sheets>
    <sheet name="1" sheetId="4" r:id="rId1"/>
    <sheet name="2" sheetId="5" r:id="rId2"/>
    <sheet name="уровни" sheetId="13" r:id="rId3"/>
    <sheet name="9А" sheetId="11" r:id="rId4"/>
    <sheet name="9В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'1'!$E$3:$Q$32</definedName>
    <definedName name="_xlnm.Print_Area" localSheetId="0">'1'!$A$2:$Q$50</definedName>
  </definedNames>
  <calcPr calcId="145621"/>
</workbook>
</file>

<file path=xl/calcChain.xml><?xml version="1.0" encoding="utf-8"?>
<calcChain xmlns="http://schemas.openxmlformats.org/spreadsheetml/2006/main">
  <c r="U16" i="11" l="1"/>
  <c r="C4" i="6" l="1"/>
  <c r="N27" i="18"/>
  <c r="M27" i="18"/>
  <c r="L27" i="18"/>
  <c r="K27" i="18"/>
  <c r="J27" i="18"/>
  <c r="I27" i="18"/>
  <c r="H27" i="18"/>
  <c r="G27" i="18"/>
  <c r="F27" i="18"/>
  <c r="E27" i="18"/>
  <c r="P25" i="18"/>
  <c r="O25" i="18"/>
  <c r="U16" i="18"/>
  <c r="K4" i="6" s="1"/>
  <c r="U15" i="18"/>
  <c r="J4" i="6" s="1"/>
  <c r="T10" i="18"/>
  <c r="U10" i="18" s="1"/>
  <c r="T9" i="18"/>
  <c r="E4" i="6" s="1"/>
  <c r="T8" i="18"/>
  <c r="F4" i="6" s="1"/>
  <c r="T7" i="18"/>
  <c r="U7" i="18" s="1"/>
  <c r="AB5" i="18"/>
  <c r="AA5" i="18"/>
  <c r="Z5" i="18"/>
  <c r="Y5" i="18"/>
  <c r="X5" i="18"/>
  <c r="W5" i="18"/>
  <c r="V5" i="18"/>
  <c r="U5" i="18"/>
  <c r="T5" i="18"/>
  <c r="S5" i="18"/>
  <c r="AB4" i="18"/>
  <c r="AA4" i="18"/>
  <c r="Z4" i="18"/>
  <c r="Y4" i="18"/>
  <c r="X4" i="18"/>
  <c r="W4" i="18"/>
  <c r="V4" i="18"/>
  <c r="U4" i="18"/>
  <c r="T4" i="18"/>
  <c r="S4" i="18"/>
  <c r="N1" i="18"/>
  <c r="AB2" i="18" s="1"/>
  <c r="M1" i="18"/>
  <c r="M25" i="18" s="1"/>
  <c r="L1" i="18"/>
  <c r="L25" i="18" s="1"/>
  <c r="K1" i="18"/>
  <c r="Y2" i="18" s="1"/>
  <c r="J1" i="18"/>
  <c r="X2" i="18" s="1"/>
  <c r="I1" i="18"/>
  <c r="I25" i="18" s="1"/>
  <c r="H1" i="18"/>
  <c r="H25" i="18" s="1"/>
  <c r="G1" i="18"/>
  <c r="G25" i="18" s="1"/>
  <c r="F1" i="18"/>
  <c r="T2" i="18" s="1"/>
  <c r="E1" i="18"/>
  <c r="E25" i="18" s="1"/>
  <c r="F1" i="11"/>
  <c r="G1" i="11"/>
  <c r="H1" i="11"/>
  <c r="I1" i="11"/>
  <c r="J1" i="11"/>
  <c r="K1" i="11"/>
  <c r="L1" i="11"/>
  <c r="M1" i="11"/>
  <c r="N1" i="11"/>
  <c r="E1" i="11"/>
  <c r="T7" i="11"/>
  <c r="P41" i="4"/>
  <c r="Q41" i="4" s="1"/>
  <c r="Q1" i="4"/>
  <c r="T3" i="18" l="1"/>
  <c r="X3" i="18"/>
  <c r="AB3" i="18"/>
  <c r="D4" i="6"/>
  <c r="U9" i="18"/>
  <c r="U8" i="18"/>
  <c r="U2" i="18"/>
  <c r="U3" i="18" s="1"/>
  <c r="V2" i="18"/>
  <c r="V3" i="18" s="1"/>
  <c r="U13" i="18"/>
  <c r="G4" i="6"/>
  <c r="Y3" i="18"/>
  <c r="I9" i="5"/>
  <c r="J25" i="18"/>
  <c r="K25" i="18"/>
  <c r="I8" i="5"/>
  <c r="F25" i="18"/>
  <c r="N25" i="18"/>
  <c r="I4" i="5"/>
  <c r="I12" i="5"/>
  <c r="Q6" i="4"/>
  <c r="Z2" i="18"/>
  <c r="U14" i="18"/>
  <c r="I4" i="6" s="1"/>
  <c r="S2" i="18"/>
  <c r="W2" i="18"/>
  <c r="AA2" i="18"/>
  <c r="Q1" i="18"/>
  <c r="N20" i="11"/>
  <c r="M20" i="11"/>
  <c r="L20" i="11"/>
  <c r="K20" i="11"/>
  <c r="J20" i="11"/>
  <c r="I20" i="11"/>
  <c r="H20" i="11"/>
  <c r="G20" i="11"/>
  <c r="F20" i="11"/>
  <c r="E20" i="11"/>
  <c r="Q20" i="18" l="1"/>
  <c r="Q23" i="18"/>
  <c r="Q22" i="18"/>
  <c r="Q21" i="18"/>
  <c r="Q24" i="18"/>
  <c r="I6" i="5"/>
  <c r="I5" i="5"/>
  <c r="S3" i="18"/>
  <c r="I3" i="5"/>
  <c r="AA3" i="18"/>
  <c r="I11" i="5"/>
  <c r="Z3" i="18"/>
  <c r="I10" i="5"/>
  <c r="W3" i="18"/>
  <c r="I7" i="5"/>
  <c r="Q11" i="18"/>
  <c r="Q7" i="18"/>
  <c r="Q9" i="18"/>
  <c r="Q18" i="18"/>
  <c r="Q14" i="18"/>
  <c r="Q10" i="18"/>
  <c r="Q17" i="18"/>
  <c r="Q15" i="18"/>
  <c r="Q13" i="18"/>
  <c r="Q8" i="18"/>
  <c r="Q6" i="18"/>
  <c r="Q19" i="18"/>
  <c r="Q16" i="18"/>
  <c r="Q12" i="18"/>
  <c r="F35" i="4"/>
  <c r="J4" i="5" s="1"/>
  <c r="G4" i="5" s="1"/>
  <c r="G35" i="4"/>
  <c r="J5" i="5" s="1"/>
  <c r="G5" i="5" s="1"/>
  <c r="H35" i="4"/>
  <c r="J6" i="5" s="1"/>
  <c r="G6" i="5" s="1"/>
  <c r="I35" i="4"/>
  <c r="J7" i="5" s="1"/>
  <c r="G7" i="5" s="1"/>
  <c r="J35" i="4"/>
  <c r="J8" i="5" s="1"/>
  <c r="G8" i="5" s="1"/>
  <c r="K35" i="4"/>
  <c r="J9" i="5" s="1"/>
  <c r="G9" i="5" s="1"/>
  <c r="L35" i="4"/>
  <c r="J10" i="5" s="1"/>
  <c r="G10" i="5" s="1"/>
  <c r="M35" i="4"/>
  <c r="J11" i="5" s="1"/>
  <c r="G11" i="5" s="1"/>
  <c r="N35" i="4"/>
  <c r="J12" i="5" s="1"/>
  <c r="G12" i="5" s="1"/>
  <c r="E35" i="4"/>
  <c r="J3" i="5" s="1"/>
  <c r="G3" i="5" s="1"/>
  <c r="C3" i="6"/>
  <c r="K3" i="6"/>
  <c r="U15" i="11"/>
  <c r="J3" i="6" s="1"/>
  <c r="T10" i="11"/>
  <c r="U10" i="11" s="1"/>
  <c r="T9" i="11"/>
  <c r="T8" i="11"/>
  <c r="F3" i="6" s="1"/>
  <c r="U7" i="11"/>
  <c r="AB5" i="11"/>
  <c r="AA5" i="11"/>
  <c r="Z5" i="11"/>
  <c r="Y5" i="11"/>
  <c r="X5" i="11"/>
  <c r="W5" i="11"/>
  <c r="V5" i="11"/>
  <c r="U5" i="11"/>
  <c r="T5" i="11"/>
  <c r="S5" i="11"/>
  <c r="AB4" i="11"/>
  <c r="AA4" i="11"/>
  <c r="Z4" i="11"/>
  <c r="Y4" i="11"/>
  <c r="X4" i="11"/>
  <c r="W4" i="11"/>
  <c r="V4" i="11"/>
  <c r="U4" i="11"/>
  <c r="T4" i="11"/>
  <c r="S4" i="11"/>
  <c r="AB2" i="11"/>
  <c r="H12" i="5" s="1"/>
  <c r="AA2" i="11"/>
  <c r="H11" i="5" s="1"/>
  <c r="Z2" i="11"/>
  <c r="H10" i="5" s="1"/>
  <c r="Y2" i="11"/>
  <c r="H9" i="5" s="1"/>
  <c r="X2" i="11"/>
  <c r="H8" i="5" s="1"/>
  <c r="W2" i="11"/>
  <c r="H7" i="5" s="1"/>
  <c r="V2" i="11"/>
  <c r="H6" i="5" s="1"/>
  <c r="U2" i="11"/>
  <c r="H5" i="5" s="1"/>
  <c r="T2" i="11"/>
  <c r="H4" i="5" s="1"/>
  <c r="S2" i="11"/>
  <c r="H3" i="5" s="1"/>
  <c r="P18" i="11"/>
  <c r="O18" i="11"/>
  <c r="N18" i="11"/>
  <c r="M18" i="11"/>
  <c r="L18" i="11"/>
  <c r="K18" i="11"/>
  <c r="J18" i="11"/>
  <c r="I18" i="11"/>
  <c r="H18" i="11"/>
  <c r="G18" i="11"/>
  <c r="F18" i="11"/>
  <c r="E18" i="11"/>
  <c r="Q1" i="11"/>
  <c r="F37" i="4"/>
  <c r="G37" i="4"/>
  <c r="H37" i="4"/>
  <c r="I37" i="4"/>
  <c r="J37" i="4"/>
  <c r="K37" i="4"/>
  <c r="L37" i="4"/>
  <c r="M37" i="4"/>
  <c r="N37" i="4"/>
  <c r="E37" i="4"/>
  <c r="P32" i="4"/>
  <c r="O32" i="4"/>
  <c r="U20" i="18" l="1"/>
  <c r="V20" i="18" s="1"/>
  <c r="U24" i="18"/>
  <c r="V24" i="18" s="1"/>
  <c r="Q6" i="11"/>
  <c r="Q16" i="11"/>
  <c r="Q17" i="11"/>
  <c r="U17" i="18"/>
  <c r="L4" i="6" s="1"/>
  <c r="U12" i="18"/>
  <c r="Q25" i="18"/>
  <c r="Q8" i="11"/>
  <c r="Q12" i="11"/>
  <c r="Q9" i="11"/>
  <c r="Q13" i="11"/>
  <c r="Q10" i="11"/>
  <c r="Q14" i="11"/>
  <c r="Q7" i="11"/>
  <c r="Q11" i="11"/>
  <c r="Q15" i="11"/>
  <c r="U3" i="11"/>
  <c r="Y3" i="11"/>
  <c r="V3" i="11"/>
  <c r="Z3" i="11"/>
  <c r="S3" i="11"/>
  <c r="W3" i="11"/>
  <c r="AA3" i="11"/>
  <c r="U14" i="11"/>
  <c r="I3" i="6" s="1"/>
  <c r="T3" i="11"/>
  <c r="X3" i="11"/>
  <c r="AB3" i="11"/>
  <c r="U13" i="11"/>
  <c r="D3" i="6"/>
  <c r="E3" i="6"/>
  <c r="G3" i="6"/>
  <c r="U8" i="11"/>
  <c r="U9" i="11"/>
  <c r="Q50" i="4"/>
  <c r="K5" i="6" s="1"/>
  <c r="Q49" i="4"/>
  <c r="J5" i="6" s="1"/>
  <c r="P44" i="4"/>
  <c r="Q44" i="4" s="1"/>
  <c r="P43" i="4"/>
  <c r="P42" i="4"/>
  <c r="Q42" i="4" s="1"/>
  <c r="U21" i="18" l="1"/>
  <c r="U17" i="11"/>
  <c r="L3" i="6" s="1"/>
  <c r="H3" i="6"/>
  <c r="H4" i="6"/>
  <c r="U12" i="11"/>
  <c r="Q18" i="11"/>
  <c r="Q48" i="4"/>
  <c r="I5" i="6" s="1"/>
  <c r="C5" i="6"/>
  <c r="Q43" i="4"/>
  <c r="Q47" i="4"/>
  <c r="H5" i="6" s="1"/>
  <c r="G5" i="6"/>
  <c r="F5" i="6"/>
  <c r="D5" i="6"/>
  <c r="E5" i="6"/>
  <c r="V21" i="18" l="1"/>
  <c r="U22" i="18"/>
  <c r="F38" i="4"/>
  <c r="G38" i="4"/>
  <c r="H38" i="4"/>
  <c r="I38" i="4"/>
  <c r="J38" i="4"/>
  <c r="K38" i="4"/>
  <c r="L38" i="4"/>
  <c r="M38" i="4"/>
  <c r="N38" i="4"/>
  <c r="E38" i="4"/>
  <c r="F32" i="4"/>
  <c r="G32" i="4"/>
  <c r="H32" i="4"/>
  <c r="I32" i="4"/>
  <c r="J32" i="4"/>
  <c r="K32" i="4"/>
  <c r="L32" i="4"/>
  <c r="M32" i="4"/>
  <c r="N32" i="4"/>
  <c r="E32" i="4"/>
  <c r="V22" i="18" l="1"/>
  <c r="U23" i="18"/>
  <c r="V23" i="18" s="1"/>
  <c r="Q7" i="4"/>
  <c r="Q9" i="4"/>
  <c r="Q11" i="4"/>
  <c r="Q13" i="4"/>
  <c r="Q15" i="4"/>
  <c r="Q17" i="4"/>
  <c r="Q19" i="4"/>
  <c r="Q21" i="4"/>
  <c r="Q23" i="4"/>
  <c r="Q8" i="4"/>
  <c r="Q10" i="4"/>
  <c r="Q12" i="4"/>
  <c r="Q14" i="4"/>
  <c r="Q16" i="4"/>
  <c r="Q18" i="4"/>
  <c r="Q20" i="4"/>
  <c r="Q22" i="4"/>
  <c r="Q24" i="4"/>
  <c r="M36" i="4"/>
  <c r="I36" i="4"/>
  <c r="E36" i="4"/>
  <c r="L36" i="4"/>
  <c r="H36" i="4"/>
  <c r="K36" i="4"/>
  <c r="G36" i="4"/>
  <c r="N36" i="4"/>
  <c r="J36" i="4"/>
  <c r="F36" i="4"/>
  <c r="Q27" i="4"/>
  <c r="Q30" i="4"/>
  <c r="Q26" i="4"/>
  <c r="Q29" i="4"/>
  <c r="Q25" i="4"/>
  <c r="Q31" i="4"/>
  <c r="Q28" i="4"/>
  <c r="Q46" i="4" l="1"/>
  <c r="J51" i="4"/>
  <c r="K51" i="4" s="1"/>
  <c r="J47" i="4"/>
  <c r="K47" i="4" s="1"/>
  <c r="Q32" i="4"/>
  <c r="Q51" i="4"/>
  <c r="L5" i="6" s="1"/>
  <c r="J48" i="4" l="1"/>
  <c r="K48" i="4" l="1"/>
  <c r="J49" i="4"/>
  <c r="K49" i="4" l="1"/>
  <c r="J50" i="4"/>
  <c r="K50" i="4" s="1"/>
</calcChain>
</file>

<file path=xl/sharedStrings.xml><?xml version="1.0" encoding="utf-8"?>
<sst xmlns="http://schemas.openxmlformats.org/spreadsheetml/2006/main" count="249" uniqueCount="97">
  <si>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</si>
  <si>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</si>
  <si>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</si>
  <si>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</si>
  <si>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</si>
  <si>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</si>
  <si>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</si>
  <si>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</si>
  <si>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</si>
  <si>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</si>
  <si>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</si>
  <si>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</si>
  <si>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</si>
  <si>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</si>
  <si>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</si>
  <si>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</si>
  <si>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</si>
  <si>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</si>
  <si>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</si>
  <si>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</si>
  <si>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</si>
  <si>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</si>
  <si>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</si>
  <si>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</si>
  <si>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</si>
  <si>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</si>
  <si>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</si>
  <si>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</si>
  <si>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</si>
  <si>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</si>
  <si>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</si>
  <si>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</si>
  <si>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</si>
  <si>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</si>
  <si>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</si>
  <si>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</si>
  <si>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</si>
  <si>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</si>
  <si>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</si>
  <si>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</si>
  <si>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</si>
  <si>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</si>
  <si>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</si>
  <si>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</si>
  <si>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</si>
  <si>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</si>
  <si>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</si>
  <si>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</si>
  <si>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</si>
  <si>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</si>
  <si>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</si>
  <si>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</si>
  <si>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</si>
  <si>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</si>
  <si>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</si>
  <si>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9А</t>
  </si>
  <si>
    <t>9В</t>
  </si>
  <si>
    <t>А</t>
  </si>
  <si>
    <t>В</t>
  </si>
  <si>
    <t>X</t>
  </si>
  <si>
    <t>Ашихмина Виктория</t>
  </si>
  <si>
    <t>Емельянов Вадим</t>
  </si>
  <si>
    <t>Кандеров Сергей</t>
  </si>
  <si>
    <t>Назарова Дарья</t>
  </si>
  <si>
    <t>Сайидов Артём</t>
  </si>
  <si>
    <t>Селезнёва Валентина</t>
  </si>
  <si>
    <t>Смирнов Никита</t>
  </si>
  <si>
    <t>Фахрутдинов Дамир</t>
  </si>
  <si>
    <t>Чуканов Виктор</t>
  </si>
  <si>
    <t>Шальнов Владимир</t>
  </si>
  <si>
    <t>Бахтиёри Далер</t>
  </si>
  <si>
    <t>Глухов Михаил</t>
  </si>
  <si>
    <t>Камамедова Светлана</t>
  </si>
  <si>
    <t>Маликов Билол</t>
  </si>
  <si>
    <t>Сабаева Александра</t>
  </si>
  <si>
    <t>Бухариева Марзия</t>
  </si>
  <si>
    <t>Хаустова Анна</t>
  </si>
  <si>
    <t>Махорин Даниил</t>
  </si>
  <si>
    <t>Бондаренко Юрий</t>
  </si>
  <si>
    <t>Шальнов Иван</t>
  </si>
  <si>
    <t>Тисленко Дмитрий</t>
  </si>
  <si>
    <t>Чирков Богдан</t>
  </si>
  <si>
    <t>Ананьев Александр</t>
  </si>
  <si>
    <t>Багров Александр</t>
  </si>
  <si>
    <t>Воробьёв Антон</t>
  </si>
  <si>
    <t>Леонтьева Олеся</t>
  </si>
  <si>
    <t>1. 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Локализовать во времени хронологические рамки и рубежные события Нового времени как исторической эпохи, основные этапы отечественной и всеобщей истории Нового времени; соотносить хронологию истории России и всеобщей истории в Новое время</t>
  </si>
  <si>
    <t>3. 3.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</si>
  <si>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4. 4. Смысловое чтение.
Умения искать, анализировать, сопоставлять и оценивать содержащуюся в различных источниках информацию о событиях и явлениях прошлого и настоящего   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t>
  </si>
  <si>
    <t>5. 5.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t>
  </si>
  <si>
    <t>6. 6.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t>
  </si>
  <si>
    <t>7. 7.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</si>
  <si>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8. 8.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  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</si>
  <si>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9. 9.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  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t>
  </si>
  <si>
    <t>10. 10.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
Умение оценивать правильность выполнения учебной задачи, собственные возможности ее решения.
Владение опытом историко-культурного, цивилизационного подхода к оценке социальных явлений, современных глобальных процессов.
Сформированность основ гражданской, этнонациональной, социальной, культурной самоидентификации личности обучающегося.  Реализация историко-культурологического подхода, формирующего способности к межкультурному диалогу, восприятию и бережному отношению к культурному наследию Родины</t>
  </si>
  <si>
    <t>2. 2.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	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</si>
  <si>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Ершова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</si>
</sst>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2"/>
    <xf numFmtId="0" fontId="14" fillId="0" borderId="8" xfId="2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2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'1'!$E$47:$I$51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'1'!$K$47:$K$51</c:f>
              <c:numCache>
                <c:formatCode>0.0</c:formatCode>
                <c:ptCount val="5"/>
                <c:pt idx="0">
                  <c:v>0</c:v>
                </c:pt>
                <c:pt idx="1">
                  <c:v>3.8461538461538463</c:v>
                </c:pt>
                <c:pt idx="2">
                  <c:v>0</c:v>
                </c:pt>
                <c:pt idx="3">
                  <c:v>26.923076923076923</c:v>
                </c:pt>
                <c:pt idx="4">
                  <c:v>69.230769230769226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'9А'!#REF!</c:f>
            </c:multiLvlStrRef>
          </c:cat>
          <c:val>
            <c:numRef>
              <c:f>'9А'!#REF!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'9В'!$S$20:$T$24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'9В'!$V$20:$V$24</c:f>
              <c:numCache>
                <c:formatCode>0.0</c:formatCode>
                <c:ptCount val="5"/>
                <c:pt idx="0">
                  <c:v>0</c:v>
                </c:pt>
                <c:pt idx="1">
                  <c:v>7.1428571428571423</c:v>
                </c:pt>
                <c:pt idx="2">
                  <c:v>0</c:v>
                </c:pt>
                <c:pt idx="3">
                  <c:v>21.428571428571427</c:v>
                </c:pt>
                <c:pt idx="4">
                  <c:v>107.14285714285714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18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9А</c:v>
                </c:pt>
                <c:pt idx="1">
                  <c:v>9В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92.307692307692307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9А</c:v>
                </c:pt>
                <c:pt idx="1">
                  <c:v>9В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33.333333333333329</c:v>
                </c:pt>
                <c:pt idx="1">
                  <c:v>14.285714285714285</c:v>
                </c:pt>
                <c:pt idx="2">
                  <c:v>23.076923076923077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00000"/>
        <c:axId val="89601536"/>
        <c:axId val="0"/>
      </c:bar3DChart>
      <c:catAx>
        <c:axId val="89600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601536"/>
        <c:crosses val="autoZero"/>
        <c:auto val="1"/>
        <c:lblAlgn val="ctr"/>
        <c:lblOffset val="100"/>
        <c:noMultiLvlLbl val="0"/>
      </c:catAx>
      <c:valAx>
        <c:axId val="896015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600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9А</c:v>
                </c:pt>
                <c:pt idx="1">
                  <c:v>9В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47.058823529411761</c:v>
                </c:pt>
                <c:pt idx="1">
                  <c:v>32.507739938080498</c:v>
                </c:pt>
                <c:pt idx="2">
                  <c:v>45.475113122171933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688320"/>
        <c:axId val="89710592"/>
        <c:axId val="0"/>
      </c:bar3DChart>
      <c:catAx>
        <c:axId val="8968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68832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'1'!$E$4:$N$4</c:f>
              <c:numCache>
                <c:formatCode>General</c:formatCode>
                <c:ptCount val="10"/>
              </c:numCache>
            </c:numRef>
          </c:cat>
          <c:val>
            <c:numRef>
              <c:f>'2'!$D$3:$D$12</c:f>
              <c:numCache>
                <c:formatCode>0.0</c:formatCode>
                <c:ptCount val="10"/>
                <c:pt idx="0">
                  <c:v>80.77</c:v>
                </c:pt>
                <c:pt idx="1">
                  <c:v>65.38</c:v>
                </c:pt>
                <c:pt idx="2">
                  <c:v>88.46</c:v>
                </c:pt>
                <c:pt idx="3">
                  <c:v>61.54</c:v>
                </c:pt>
                <c:pt idx="4">
                  <c:v>57.69</c:v>
                </c:pt>
                <c:pt idx="5">
                  <c:v>42.31</c:v>
                </c:pt>
                <c:pt idx="6">
                  <c:v>38.46</c:v>
                </c:pt>
                <c:pt idx="7">
                  <c:v>73.08</c:v>
                </c:pt>
                <c:pt idx="8">
                  <c:v>19.23</c:v>
                </c:pt>
                <c:pt idx="9">
                  <c:v>21.79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26976"/>
        <c:axId val="89728512"/>
      </c:lineChart>
      <c:catAx>
        <c:axId val="89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728512"/>
        <c:crosses val="autoZero"/>
        <c:auto val="1"/>
        <c:lblAlgn val="ctr"/>
        <c:lblOffset val="100"/>
        <c:noMultiLvlLbl val="0"/>
      </c:catAx>
      <c:valAx>
        <c:axId val="89728512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897269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450272</xdr:colOff>
      <xdr:row>5</xdr:row>
      <xdr:rowOff>178376</xdr:rowOff>
    </xdr:from>
    <xdr:to>
      <xdr:col>28</xdr:col>
      <xdr:colOff>0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450272</xdr:colOff>
      <xdr:row>5</xdr:row>
      <xdr:rowOff>178376</xdr:rowOff>
    </xdr:from>
    <xdr:to>
      <xdr:col>28</xdr:col>
      <xdr:colOff>0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1"/>
  <sheetViews>
    <sheetView topLeftCell="A9" zoomScale="85" zoomScaleNormal="85" workbookViewId="0">
      <selection activeCell="U23" sqref="U23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14" width="4" customWidth="1"/>
    <col min="15" max="15" width="7.5546875" style="29" customWidth="1"/>
    <col min="16" max="16" width="8.6640625" style="3" bestFit="1" customWidth="1"/>
  </cols>
  <sheetData>
    <row r="1" spans="1:17" x14ac:dyDescent="0.3">
      <c r="D1" s="30" t="s">
        <v>35</v>
      </c>
      <c r="E1" s="4">
        <v>1</v>
      </c>
      <c r="F1" s="4">
        <v>1</v>
      </c>
      <c r="G1" s="4">
        <v>1</v>
      </c>
      <c r="H1" s="4">
        <v>2</v>
      </c>
      <c r="I1" s="4">
        <v>1</v>
      </c>
      <c r="J1" s="4">
        <v>2</v>
      </c>
      <c r="K1" s="4">
        <v>2</v>
      </c>
      <c r="L1" s="4">
        <v>1</v>
      </c>
      <c r="M1" s="4">
        <v>3</v>
      </c>
      <c r="N1" s="4">
        <v>3</v>
      </c>
      <c r="Q1" s="5">
        <f>SUM(E1:N1)</f>
        <v>17</v>
      </c>
    </row>
    <row r="3" spans="1:17" x14ac:dyDescent="0.3">
      <c r="A3" s="83" t="s">
        <v>0</v>
      </c>
      <c r="B3" s="83" t="s">
        <v>1</v>
      </c>
      <c r="C3" s="83" t="s">
        <v>3</v>
      </c>
      <c r="D3" s="83" t="s">
        <v>36</v>
      </c>
      <c r="E3" s="91" t="s">
        <v>6</v>
      </c>
      <c r="F3" s="86"/>
      <c r="G3" s="86"/>
      <c r="H3" s="86"/>
      <c r="I3" s="86"/>
      <c r="J3" s="86"/>
      <c r="K3" s="86"/>
      <c r="L3" s="86"/>
      <c r="M3" s="86"/>
      <c r="N3" s="86"/>
      <c r="O3" s="80" t="s">
        <v>4</v>
      </c>
      <c r="P3" s="80" t="s">
        <v>5</v>
      </c>
      <c r="Q3" s="83" t="s">
        <v>7</v>
      </c>
    </row>
    <row r="4" spans="1:17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4"/>
      <c r="O4" s="81"/>
      <c r="P4" s="81"/>
      <c r="Q4" s="84"/>
    </row>
    <row r="5" spans="1:17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82"/>
      <c r="P5" s="82"/>
      <c r="Q5" s="85"/>
    </row>
    <row r="6" spans="1:17" x14ac:dyDescent="0.3">
      <c r="A6" s="1">
        <v>1</v>
      </c>
      <c r="B6" s="1" t="s">
        <v>60</v>
      </c>
      <c r="C6" s="2">
        <v>1</v>
      </c>
      <c r="D6" s="2" t="s">
        <v>57</v>
      </c>
      <c r="E6" s="1">
        <v>1</v>
      </c>
      <c r="F6" s="1">
        <v>0</v>
      </c>
      <c r="G6" s="1">
        <v>1</v>
      </c>
      <c r="H6" s="1">
        <v>1</v>
      </c>
      <c r="I6" s="1">
        <v>1</v>
      </c>
      <c r="J6" s="1">
        <v>2</v>
      </c>
      <c r="K6" s="1">
        <v>1</v>
      </c>
      <c r="L6" s="1">
        <v>1</v>
      </c>
      <c r="M6" s="1">
        <v>1</v>
      </c>
      <c r="N6" s="1">
        <v>2</v>
      </c>
      <c r="O6" s="73">
        <v>11</v>
      </c>
      <c r="P6" s="2">
        <v>4</v>
      </c>
      <c r="Q6" s="6">
        <f>O6/$Q$1*100</f>
        <v>64.705882352941174</v>
      </c>
    </row>
    <row r="7" spans="1:17" x14ac:dyDescent="0.3">
      <c r="A7" s="1">
        <v>2</v>
      </c>
      <c r="B7" s="1" t="s">
        <v>61</v>
      </c>
      <c r="C7" s="2">
        <v>1</v>
      </c>
      <c r="D7" s="2" t="s">
        <v>57</v>
      </c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0</v>
      </c>
      <c r="N7" s="1">
        <v>1</v>
      </c>
      <c r="O7" s="73">
        <v>7</v>
      </c>
      <c r="P7" s="2">
        <v>3</v>
      </c>
      <c r="Q7" s="6">
        <f t="shared" ref="Q7:Q24" si="0">O7/$Q$1*100</f>
        <v>41.17647058823529</v>
      </c>
    </row>
    <row r="8" spans="1:17" x14ac:dyDescent="0.3">
      <c r="A8" s="1">
        <v>3</v>
      </c>
      <c r="B8" s="1" t="s">
        <v>62</v>
      </c>
      <c r="C8" s="2">
        <v>2</v>
      </c>
      <c r="D8" s="2" t="s">
        <v>57</v>
      </c>
      <c r="E8" s="1">
        <v>1</v>
      </c>
      <c r="F8" s="1">
        <v>1</v>
      </c>
      <c r="G8" s="1">
        <v>0</v>
      </c>
      <c r="H8" s="1">
        <v>1</v>
      </c>
      <c r="I8" s="1">
        <v>0</v>
      </c>
      <c r="J8" s="1">
        <v>1</v>
      </c>
      <c r="K8" s="1">
        <v>2</v>
      </c>
      <c r="L8" s="1">
        <v>1</v>
      </c>
      <c r="M8" s="1">
        <v>0</v>
      </c>
      <c r="N8" s="1">
        <v>0</v>
      </c>
      <c r="O8" s="73">
        <v>7</v>
      </c>
      <c r="P8" s="2">
        <v>3</v>
      </c>
      <c r="Q8" s="6">
        <f t="shared" si="0"/>
        <v>41.17647058823529</v>
      </c>
    </row>
    <row r="9" spans="1:17" x14ac:dyDescent="0.3">
      <c r="A9" s="1">
        <v>4</v>
      </c>
      <c r="B9" s="1" t="s">
        <v>63</v>
      </c>
      <c r="C9" s="2">
        <v>2</v>
      </c>
      <c r="D9" s="2" t="s">
        <v>57</v>
      </c>
      <c r="E9" s="1">
        <v>1</v>
      </c>
      <c r="F9" s="1">
        <v>1</v>
      </c>
      <c r="G9" s="1">
        <v>1</v>
      </c>
      <c r="H9" s="1">
        <v>2</v>
      </c>
      <c r="I9" s="1">
        <v>0</v>
      </c>
      <c r="J9" s="1">
        <v>1</v>
      </c>
      <c r="K9" s="1">
        <v>2</v>
      </c>
      <c r="L9" s="1">
        <v>1</v>
      </c>
      <c r="M9" s="1">
        <v>1</v>
      </c>
      <c r="N9" s="1">
        <v>1</v>
      </c>
      <c r="O9" s="73">
        <v>11</v>
      </c>
      <c r="P9" s="2">
        <v>4</v>
      </c>
      <c r="Q9" s="6">
        <f t="shared" si="0"/>
        <v>64.705882352941174</v>
      </c>
    </row>
    <row r="10" spans="1:17" x14ac:dyDescent="0.3">
      <c r="A10" s="1">
        <v>5</v>
      </c>
      <c r="B10" s="1" t="s">
        <v>64</v>
      </c>
      <c r="C10" s="2">
        <v>2</v>
      </c>
      <c r="D10" s="2" t="s">
        <v>57</v>
      </c>
      <c r="E10" s="1">
        <v>1</v>
      </c>
      <c r="F10" s="1">
        <v>1</v>
      </c>
      <c r="G10" s="1">
        <v>1</v>
      </c>
      <c r="H10" s="1">
        <v>2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73">
        <v>6</v>
      </c>
      <c r="P10" s="2">
        <v>3</v>
      </c>
      <c r="Q10" s="6">
        <f t="shared" si="0"/>
        <v>35.294117647058826</v>
      </c>
    </row>
    <row r="11" spans="1:17" x14ac:dyDescent="0.3">
      <c r="A11" s="1">
        <v>6</v>
      </c>
      <c r="B11" s="1" t="s">
        <v>65</v>
      </c>
      <c r="C11" s="2">
        <v>1</v>
      </c>
      <c r="D11" s="2" t="s">
        <v>57</v>
      </c>
      <c r="E11" s="1">
        <v>1</v>
      </c>
      <c r="F11" s="1">
        <v>0</v>
      </c>
      <c r="G11" s="1">
        <v>1</v>
      </c>
      <c r="H11" s="1">
        <v>1</v>
      </c>
      <c r="I11" s="1">
        <v>1</v>
      </c>
      <c r="J11" s="1">
        <v>1</v>
      </c>
      <c r="K11" s="1">
        <v>0</v>
      </c>
      <c r="L11" s="1">
        <v>1</v>
      </c>
      <c r="M11" s="1">
        <v>0</v>
      </c>
      <c r="N11" s="1">
        <v>2</v>
      </c>
      <c r="O11" s="73">
        <v>8</v>
      </c>
      <c r="P11" s="2">
        <v>3</v>
      </c>
      <c r="Q11" s="6">
        <f t="shared" si="0"/>
        <v>47.058823529411761</v>
      </c>
    </row>
    <row r="12" spans="1:17" x14ac:dyDescent="0.3">
      <c r="A12" s="1">
        <v>7</v>
      </c>
      <c r="B12" s="1" t="s">
        <v>66</v>
      </c>
      <c r="C12" s="2">
        <v>2</v>
      </c>
      <c r="D12" s="2" t="s">
        <v>57</v>
      </c>
      <c r="E12" s="1">
        <v>1</v>
      </c>
      <c r="F12" s="1">
        <v>1</v>
      </c>
      <c r="G12" s="1">
        <v>1</v>
      </c>
      <c r="H12" s="1">
        <v>2</v>
      </c>
      <c r="I12" s="1">
        <v>0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73">
        <v>7</v>
      </c>
      <c r="P12" s="2">
        <v>3</v>
      </c>
      <c r="Q12" s="6">
        <f t="shared" si="0"/>
        <v>41.17647058823529</v>
      </c>
    </row>
    <row r="13" spans="1:17" x14ac:dyDescent="0.3">
      <c r="A13" s="1">
        <v>8</v>
      </c>
      <c r="B13" s="1" t="s">
        <v>67</v>
      </c>
      <c r="C13" s="2">
        <v>2</v>
      </c>
      <c r="D13" s="2" t="s">
        <v>57</v>
      </c>
      <c r="E13" s="1">
        <v>1</v>
      </c>
      <c r="F13" s="1">
        <v>1</v>
      </c>
      <c r="G13" s="1">
        <v>1</v>
      </c>
      <c r="H13" s="1">
        <v>2</v>
      </c>
      <c r="I13" s="1">
        <v>0</v>
      </c>
      <c r="J13" s="1">
        <v>1</v>
      </c>
      <c r="K13" s="1">
        <v>2</v>
      </c>
      <c r="L13" s="1">
        <v>1</v>
      </c>
      <c r="M13" s="1">
        <v>1</v>
      </c>
      <c r="N13" s="1">
        <v>0</v>
      </c>
      <c r="O13" s="73">
        <v>10</v>
      </c>
      <c r="P13" s="2">
        <v>4</v>
      </c>
      <c r="Q13" s="6">
        <f t="shared" si="0"/>
        <v>58.82352941176471</v>
      </c>
    </row>
    <row r="14" spans="1:17" x14ac:dyDescent="0.3">
      <c r="A14" s="1">
        <v>9</v>
      </c>
      <c r="B14" s="1" t="s">
        <v>68</v>
      </c>
      <c r="C14" s="2">
        <v>1</v>
      </c>
      <c r="D14" s="2" t="s">
        <v>57</v>
      </c>
      <c r="E14" s="1">
        <v>1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1</v>
      </c>
      <c r="M14" s="1">
        <v>0</v>
      </c>
      <c r="N14" s="1">
        <v>1</v>
      </c>
      <c r="O14" s="73">
        <v>7</v>
      </c>
      <c r="P14" s="2">
        <v>3</v>
      </c>
      <c r="Q14" s="6">
        <f t="shared" si="0"/>
        <v>41.17647058823529</v>
      </c>
    </row>
    <row r="15" spans="1:17" x14ac:dyDescent="0.3">
      <c r="A15" s="1">
        <v>10</v>
      </c>
      <c r="B15" s="1" t="s">
        <v>69</v>
      </c>
      <c r="C15" s="2">
        <v>1</v>
      </c>
      <c r="D15" s="2" t="s">
        <v>57</v>
      </c>
      <c r="E15" s="1">
        <v>1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2</v>
      </c>
      <c r="O15" s="73">
        <v>10</v>
      </c>
      <c r="P15" s="2">
        <v>4</v>
      </c>
      <c r="Q15" s="6">
        <f t="shared" si="0"/>
        <v>58.82352941176471</v>
      </c>
    </row>
    <row r="16" spans="1:17" x14ac:dyDescent="0.3">
      <c r="A16" s="1">
        <v>11</v>
      </c>
      <c r="B16" s="1" t="s">
        <v>72</v>
      </c>
      <c r="C16" s="2">
        <v>2</v>
      </c>
      <c r="D16" s="2" t="s">
        <v>58</v>
      </c>
      <c r="E16" s="1">
        <v>1</v>
      </c>
      <c r="F16" s="1">
        <v>1</v>
      </c>
      <c r="G16" s="1">
        <v>1</v>
      </c>
      <c r="H16" s="1">
        <v>2</v>
      </c>
      <c r="I16" s="1">
        <v>0</v>
      </c>
      <c r="J16" s="1">
        <v>2</v>
      </c>
      <c r="K16" s="1">
        <v>2</v>
      </c>
      <c r="L16" s="1">
        <v>0</v>
      </c>
      <c r="M16" s="1">
        <v>0</v>
      </c>
      <c r="N16" s="1" t="s">
        <v>59</v>
      </c>
      <c r="O16" s="73">
        <v>9</v>
      </c>
      <c r="P16" s="2">
        <v>3</v>
      </c>
      <c r="Q16" s="6">
        <f t="shared" si="0"/>
        <v>52.941176470588239</v>
      </c>
    </row>
    <row r="17" spans="1:17" x14ac:dyDescent="0.3">
      <c r="A17" s="1">
        <v>12</v>
      </c>
      <c r="B17" s="1" t="s">
        <v>73</v>
      </c>
      <c r="C17" s="2">
        <v>2</v>
      </c>
      <c r="D17" s="2" t="s">
        <v>58</v>
      </c>
      <c r="E17" s="1">
        <v>1</v>
      </c>
      <c r="F17" s="1">
        <v>1</v>
      </c>
      <c r="G17" s="1">
        <v>1</v>
      </c>
      <c r="H17" s="1">
        <v>2</v>
      </c>
      <c r="I17" s="1">
        <v>0</v>
      </c>
      <c r="J17" s="1">
        <v>2</v>
      </c>
      <c r="K17" s="1">
        <v>0</v>
      </c>
      <c r="L17" s="1">
        <v>0</v>
      </c>
      <c r="M17" s="1">
        <v>0</v>
      </c>
      <c r="N17" s="1">
        <v>0</v>
      </c>
      <c r="O17" s="73">
        <v>7</v>
      </c>
      <c r="P17" s="2">
        <v>3</v>
      </c>
      <c r="Q17" s="6">
        <f t="shared" si="0"/>
        <v>41.17647058823529</v>
      </c>
    </row>
    <row r="18" spans="1:17" x14ac:dyDescent="0.3">
      <c r="A18" s="1">
        <v>13</v>
      </c>
      <c r="B18" s="1" t="s">
        <v>74</v>
      </c>
      <c r="C18" s="2">
        <v>2</v>
      </c>
      <c r="D18" s="2" t="s">
        <v>58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0</v>
      </c>
      <c r="O18" s="73">
        <v>4</v>
      </c>
      <c r="P18" s="2">
        <v>2</v>
      </c>
      <c r="Q18" s="6">
        <f t="shared" si="0"/>
        <v>23.52941176470588</v>
      </c>
    </row>
    <row r="19" spans="1:17" x14ac:dyDescent="0.3">
      <c r="A19" s="1">
        <v>14</v>
      </c>
      <c r="B19" s="1" t="s">
        <v>75</v>
      </c>
      <c r="C19" s="2">
        <v>2</v>
      </c>
      <c r="D19" s="2" t="s">
        <v>58</v>
      </c>
      <c r="E19" s="1">
        <v>1</v>
      </c>
      <c r="F19" s="1">
        <v>1</v>
      </c>
      <c r="G19" s="1">
        <v>1</v>
      </c>
      <c r="H19" s="1">
        <v>1</v>
      </c>
      <c r="I19" s="1">
        <v>0</v>
      </c>
      <c r="J19" s="1">
        <v>2</v>
      </c>
      <c r="K19" s="1">
        <v>0</v>
      </c>
      <c r="L19" s="1">
        <v>0</v>
      </c>
      <c r="M19" s="1">
        <v>1</v>
      </c>
      <c r="N19" s="1">
        <v>0</v>
      </c>
      <c r="O19" s="73">
        <v>7</v>
      </c>
      <c r="P19" s="2">
        <v>3</v>
      </c>
      <c r="Q19" s="6">
        <f t="shared" si="0"/>
        <v>41.17647058823529</v>
      </c>
    </row>
    <row r="20" spans="1:17" x14ac:dyDescent="0.3">
      <c r="A20" s="1">
        <v>15</v>
      </c>
      <c r="B20" s="1" t="s">
        <v>76</v>
      </c>
      <c r="C20" s="2">
        <v>1</v>
      </c>
      <c r="D20" s="2" t="s">
        <v>58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2</v>
      </c>
      <c r="K20" s="1">
        <v>2</v>
      </c>
      <c r="L20" s="1">
        <v>1</v>
      </c>
      <c r="M20" s="1">
        <v>2</v>
      </c>
      <c r="N20" s="1">
        <v>2</v>
      </c>
      <c r="O20" s="73">
        <v>14</v>
      </c>
      <c r="P20" s="2">
        <v>5</v>
      </c>
      <c r="Q20" s="6">
        <f t="shared" si="0"/>
        <v>82.35294117647058</v>
      </c>
    </row>
    <row r="21" spans="1:17" x14ac:dyDescent="0.3">
      <c r="A21" s="1">
        <v>16</v>
      </c>
      <c r="B21" s="1" t="s">
        <v>77</v>
      </c>
      <c r="C21" s="2">
        <v>1</v>
      </c>
      <c r="D21" s="2" t="s">
        <v>58</v>
      </c>
      <c r="E21" s="1">
        <v>1</v>
      </c>
      <c r="F21" s="1">
        <v>1</v>
      </c>
      <c r="G21" s="1">
        <v>1</v>
      </c>
      <c r="H21" s="1">
        <v>0</v>
      </c>
      <c r="I21" s="1">
        <v>1</v>
      </c>
      <c r="J21" s="1">
        <v>0</v>
      </c>
      <c r="K21" s="1">
        <v>0</v>
      </c>
      <c r="L21" s="1">
        <v>1</v>
      </c>
      <c r="M21" s="1">
        <v>1</v>
      </c>
      <c r="N21" s="1" t="s">
        <v>59</v>
      </c>
      <c r="O21" s="73">
        <v>6</v>
      </c>
      <c r="P21" s="2">
        <v>3</v>
      </c>
      <c r="Q21" s="6">
        <f t="shared" si="0"/>
        <v>35.294117647058826</v>
      </c>
    </row>
    <row r="22" spans="1:17" x14ac:dyDescent="0.3">
      <c r="A22" s="1">
        <v>17</v>
      </c>
      <c r="B22" s="1" t="s">
        <v>78</v>
      </c>
      <c r="C22" s="2">
        <v>1</v>
      </c>
      <c r="D22" s="2" t="s">
        <v>58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0</v>
      </c>
      <c r="K22" s="1">
        <v>0</v>
      </c>
      <c r="L22" s="1">
        <v>1</v>
      </c>
      <c r="M22" s="1">
        <v>1</v>
      </c>
      <c r="N22" s="1">
        <v>1</v>
      </c>
      <c r="O22" s="73">
        <v>8</v>
      </c>
      <c r="P22" s="2">
        <v>3</v>
      </c>
      <c r="Q22" s="6">
        <f t="shared" si="0"/>
        <v>47.058823529411761</v>
      </c>
    </row>
    <row r="23" spans="1:17" x14ac:dyDescent="0.3">
      <c r="A23" s="1">
        <v>18</v>
      </c>
      <c r="B23" s="1" t="s">
        <v>79</v>
      </c>
      <c r="C23" s="2">
        <v>1</v>
      </c>
      <c r="D23" s="2" t="s">
        <v>58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0</v>
      </c>
      <c r="K23" s="1">
        <v>0</v>
      </c>
      <c r="L23" s="1">
        <v>1</v>
      </c>
      <c r="M23" s="1">
        <v>1</v>
      </c>
      <c r="N23" s="1">
        <v>1</v>
      </c>
      <c r="O23" s="73">
        <v>8</v>
      </c>
      <c r="P23" s="2">
        <v>3</v>
      </c>
      <c r="Q23" s="6">
        <f t="shared" si="0"/>
        <v>47.058823529411761</v>
      </c>
    </row>
    <row r="24" spans="1:17" x14ac:dyDescent="0.3">
      <c r="A24" s="1">
        <v>19</v>
      </c>
      <c r="B24" s="1" t="s">
        <v>80</v>
      </c>
      <c r="C24" s="2">
        <v>1</v>
      </c>
      <c r="D24" s="2" t="s">
        <v>58</v>
      </c>
      <c r="E24" s="1">
        <v>0</v>
      </c>
      <c r="F24" s="1">
        <v>1</v>
      </c>
      <c r="G24" s="1">
        <v>1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73">
        <v>6</v>
      </c>
      <c r="P24" s="2">
        <v>3</v>
      </c>
      <c r="Q24" s="6">
        <f t="shared" si="0"/>
        <v>35.294117647058826</v>
      </c>
    </row>
    <row r="25" spans="1:17" x14ac:dyDescent="0.3">
      <c r="A25" s="1">
        <v>20</v>
      </c>
      <c r="B25" s="1" t="s">
        <v>81</v>
      </c>
      <c r="C25" s="2">
        <v>1</v>
      </c>
      <c r="D25" s="2" t="s">
        <v>58</v>
      </c>
      <c r="E25" s="1">
        <v>0</v>
      </c>
      <c r="F25" s="1">
        <v>1</v>
      </c>
      <c r="G25" s="1">
        <v>1</v>
      </c>
      <c r="H25" s="1">
        <v>1</v>
      </c>
      <c r="I25" s="1">
        <v>1</v>
      </c>
      <c r="J25" s="1">
        <v>0</v>
      </c>
      <c r="K25" s="1">
        <v>0</v>
      </c>
      <c r="L25" s="1">
        <v>1</v>
      </c>
      <c r="M25" s="1">
        <v>1</v>
      </c>
      <c r="N25" s="1">
        <v>1</v>
      </c>
      <c r="O25" s="73">
        <v>7</v>
      </c>
      <c r="P25" s="2">
        <v>3</v>
      </c>
      <c r="Q25" s="6">
        <f t="shared" ref="Q25:Q31" si="1">O25/$Q$1*100</f>
        <v>41.17647058823529</v>
      </c>
    </row>
    <row r="26" spans="1:17" x14ac:dyDescent="0.3">
      <c r="A26" s="1">
        <v>21</v>
      </c>
      <c r="B26" s="1" t="s">
        <v>82</v>
      </c>
      <c r="C26" s="2">
        <v>1</v>
      </c>
      <c r="D26" s="2" t="s">
        <v>58</v>
      </c>
      <c r="E26" s="1">
        <v>0</v>
      </c>
      <c r="F26" s="1">
        <v>1</v>
      </c>
      <c r="G26" s="1">
        <v>1</v>
      </c>
      <c r="H26" s="1">
        <v>0</v>
      </c>
      <c r="I26" s="1">
        <v>1</v>
      </c>
      <c r="J26" s="1" t="s">
        <v>59</v>
      </c>
      <c r="K26" s="1">
        <v>2</v>
      </c>
      <c r="L26" s="1">
        <v>1</v>
      </c>
      <c r="M26" s="1" t="s">
        <v>59</v>
      </c>
      <c r="N26" s="1" t="s">
        <v>59</v>
      </c>
      <c r="O26" s="73">
        <v>6</v>
      </c>
      <c r="P26" s="2">
        <v>3</v>
      </c>
      <c r="Q26" s="6">
        <f t="shared" si="1"/>
        <v>35.294117647058826</v>
      </c>
    </row>
    <row r="27" spans="1:17" x14ac:dyDescent="0.3">
      <c r="A27" s="1">
        <v>22</v>
      </c>
      <c r="B27" s="1" t="s">
        <v>83</v>
      </c>
      <c r="C27" s="2">
        <v>2</v>
      </c>
      <c r="D27" s="2" t="s">
        <v>58</v>
      </c>
      <c r="E27" s="1">
        <v>1</v>
      </c>
      <c r="F27" s="1" t="s">
        <v>59</v>
      </c>
      <c r="G27" s="1" t="s">
        <v>59</v>
      </c>
      <c r="H27" s="1">
        <v>2</v>
      </c>
      <c r="I27" s="1">
        <v>0</v>
      </c>
      <c r="J27" s="1">
        <v>1</v>
      </c>
      <c r="K27" s="1" t="s">
        <v>59</v>
      </c>
      <c r="L27" s="1">
        <v>0</v>
      </c>
      <c r="M27" s="1" t="s">
        <v>59</v>
      </c>
      <c r="N27" s="1" t="s">
        <v>59</v>
      </c>
      <c r="O27" s="73">
        <v>4</v>
      </c>
      <c r="P27" s="2">
        <v>2</v>
      </c>
      <c r="Q27" s="6">
        <f t="shared" si="1"/>
        <v>23.52941176470588</v>
      </c>
    </row>
    <row r="28" spans="1:17" x14ac:dyDescent="0.3">
      <c r="A28" s="1">
        <v>23</v>
      </c>
      <c r="B28" s="1" t="s">
        <v>84</v>
      </c>
      <c r="C28" s="2">
        <v>2</v>
      </c>
      <c r="D28" s="2" t="s">
        <v>58</v>
      </c>
      <c r="E28" s="1">
        <v>0</v>
      </c>
      <c r="F28" s="1">
        <v>1</v>
      </c>
      <c r="G28" s="1">
        <v>1</v>
      </c>
      <c r="H28" s="1">
        <v>1</v>
      </c>
      <c r="I28" s="1">
        <v>1</v>
      </c>
      <c r="J28" s="1">
        <v>2</v>
      </c>
      <c r="K28" s="1">
        <v>2</v>
      </c>
      <c r="L28" s="1">
        <v>0</v>
      </c>
      <c r="M28" s="1">
        <v>1</v>
      </c>
      <c r="N28" s="1" t="s">
        <v>59</v>
      </c>
      <c r="O28" s="73">
        <v>9</v>
      </c>
      <c r="P28" s="2">
        <v>3</v>
      </c>
      <c r="Q28" s="6">
        <f t="shared" si="1"/>
        <v>52.941176470588239</v>
      </c>
    </row>
    <row r="29" spans="1:17" x14ac:dyDescent="0.3">
      <c r="A29" s="1">
        <v>24</v>
      </c>
      <c r="B29" s="1" t="s">
        <v>85</v>
      </c>
      <c r="C29" s="2">
        <v>2</v>
      </c>
      <c r="D29" s="2" t="s">
        <v>58</v>
      </c>
      <c r="E29" s="1">
        <v>1</v>
      </c>
      <c r="F29" s="1">
        <v>1</v>
      </c>
      <c r="G29" s="1">
        <v>1</v>
      </c>
      <c r="H29" s="1">
        <v>2</v>
      </c>
      <c r="I29" s="1">
        <v>0</v>
      </c>
      <c r="J29" s="1">
        <v>2</v>
      </c>
      <c r="K29" s="1">
        <v>2</v>
      </c>
      <c r="L29" s="1">
        <v>0</v>
      </c>
      <c r="M29" s="1">
        <v>1</v>
      </c>
      <c r="N29" s="1" t="s">
        <v>59</v>
      </c>
      <c r="O29" s="73">
        <v>10</v>
      </c>
      <c r="P29" s="2">
        <v>4</v>
      </c>
      <c r="Q29" s="6">
        <f t="shared" si="1"/>
        <v>58.82352941176471</v>
      </c>
    </row>
    <row r="30" spans="1:17" x14ac:dyDescent="0.3">
      <c r="A30" s="1">
        <v>25</v>
      </c>
      <c r="B30" s="1" t="s">
        <v>70</v>
      </c>
      <c r="C30" s="2">
        <v>1</v>
      </c>
      <c r="D30" s="2" t="s">
        <v>57</v>
      </c>
      <c r="E30" s="1">
        <v>1</v>
      </c>
      <c r="F30" s="1">
        <v>0</v>
      </c>
      <c r="G30" s="1">
        <v>1</v>
      </c>
      <c r="H30" s="1">
        <v>1</v>
      </c>
      <c r="I30" s="1">
        <v>1</v>
      </c>
      <c r="J30" s="1">
        <v>0</v>
      </c>
      <c r="K30" s="1">
        <v>0</v>
      </c>
      <c r="L30" s="1">
        <v>1</v>
      </c>
      <c r="M30" s="1">
        <v>0</v>
      </c>
      <c r="N30" s="1">
        <v>0</v>
      </c>
      <c r="O30" s="73">
        <v>5</v>
      </c>
      <c r="P30" s="2">
        <v>3</v>
      </c>
      <c r="Q30" s="6">
        <f t="shared" si="1"/>
        <v>29.411764705882355</v>
      </c>
    </row>
    <row r="31" spans="1:17" x14ac:dyDescent="0.3">
      <c r="A31" s="1">
        <v>26</v>
      </c>
      <c r="B31" s="1" t="s">
        <v>71</v>
      </c>
      <c r="C31" s="2">
        <v>1</v>
      </c>
      <c r="D31" s="2" t="s">
        <v>57</v>
      </c>
      <c r="E31" s="1">
        <v>1</v>
      </c>
      <c r="F31" s="1">
        <v>0</v>
      </c>
      <c r="G31" s="1">
        <v>1</v>
      </c>
      <c r="H31" s="1">
        <v>1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2</v>
      </c>
      <c r="O31" s="73">
        <v>7</v>
      </c>
      <c r="P31" s="2">
        <v>3</v>
      </c>
      <c r="Q31" s="6">
        <f t="shared" si="1"/>
        <v>41.17647058823529</v>
      </c>
    </row>
    <row r="32" spans="1:17" ht="15" x14ac:dyDescent="0.25">
      <c r="A32" s="1"/>
      <c r="B32" s="1"/>
      <c r="C32" s="2"/>
      <c r="D32" s="2"/>
      <c r="E32" s="7">
        <f t="shared" ref="E32:N32" si="2">AVERAGE(E6:E31)/E1*100</f>
        <v>80.769230769230774</v>
      </c>
      <c r="F32" s="7">
        <f t="shared" si="2"/>
        <v>68</v>
      </c>
      <c r="G32" s="7">
        <f t="shared" si="2"/>
        <v>92</v>
      </c>
      <c r="H32" s="7">
        <f t="shared" si="2"/>
        <v>61.53846153846154</v>
      </c>
      <c r="I32" s="7">
        <f t="shared" si="2"/>
        <v>57.692307692307686</v>
      </c>
      <c r="J32" s="7">
        <f t="shared" si="2"/>
        <v>44</v>
      </c>
      <c r="K32" s="7">
        <f t="shared" si="2"/>
        <v>40</v>
      </c>
      <c r="L32" s="7">
        <f t="shared" si="2"/>
        <v>73.076923076923066</v>
      </c>
      <c r="M32" s="7">
        <f t="shared" si="2"/>
        <v>20.833333333333336</v>
      </c>
      <c r="N32" s="7">
        <f t="shared" si="2"/>
        <v>28.333333333333332</v>
      </c>
      <c r="O32" s="35">
        <f>AVERAGE(O6:O31)</f>
        <v>7.7307692307692308</v>
      </c>
      <c r="P32" s="35">
        <f>AVERAGE(P6:P31)</f>
        <v>3.1923076923076925</v>
      </c>
      <c r="Q32" s="35">
        <f>AVERAGE(Q6:Q31)</f>
        <v>45.475113122171933</v>
      </c>
    </row>
    <row r="33" spans="3:17" s="28" customFormat="1" ht="15" x14ac:dyDescent="0.25">
      <c r="C33" s="36"/>
      <c r="D33" s="36"/>
      <c r="O33" s="37"/>
      <c r="P33" s="36"/>
    </row>
    <row r="34" spans="3:17" x14ac:dyDescent="0.3">
      <c r="E34" s="14">
        <v>26</v>
      </c>
      <c r="O34" s="78" t="s">
        <v>10</v>
      </c>
      <c r="P34" s="79"/>
    </row>
    <row r="35" spans="3:17" x14ac:dyDescent="0.3">
      <c r="E35" s="2">
        <f t="shared" ref="E35:N35" si="3">COUNTIF(E6:E31,E1)/$E$34</f>
        <v>0.80769230769230771</v>
      </c>
      <c r="F35" s="2">
        <f t="shared" si="3"/>
        <v>0.65384615384615385</v>
      </c>
      <c r="G35" s="2">
        <f t="shared" si="3"/>
        <v>0.88461538461538458</v>
      </c>
      <c r="H35" s="2">
        <f t="shared" si="3"/>
        <v>0.30769230769230771</v>
      </c>
      <c r="I35" s="2">
        <f t="shared" si="3"/>
        <v>0.57692307692307687</v>
      </c>
      <c r="J35" s="2">
        <f t="shared" si="3"/>
        <v>0.26923076923076922</v>
      </c>
      <c r="K35" s="2">
        <f t="shared" si="3"/>
        <v>0.30769230769230771</v>
      </c>
      <c r="L35" s="2">
        <f t="shared" si="3"/>
        <v>0.73076923076923073</v>
      </c>
      <c r="M35" s="2">
        <f t="shared" si="3"/>
        <v>0</v>
      </c>
      <c r="N35" s="2">
        <f t="shared" si="3"/>
        <v>0</v>
      </c>
      <c r="O35" s="78" t="s">
        <v>11</v>
      </c>
      <c r="P35" s="79"/>
    </row>
    <row r="36" spans="3:17" x14ac:dyDescent="0.3">
      <c r="E36" s="2">
        <f t="shared" ref="E36:N36" si="4">$E$34-E35-E38-E37</f>
        <v>20.192307692307693</v>
      </c>
      <c r="F36" s="2">
        <f t="shared" si="4"/>
        <v>17.346153846153847</v>
      </c>
      <c r="G36" s="2">
        <f t="shared" si="4"/>
        <v>23.115384615384617</v>
      </c>
      <c r="H36" s="2">
        <f t="shared" si="4"/>
        <v>23.692307692307693</v>
      </c>
      <c r="I36" s="2">
        <f t="shared" si="4"/>
        <v>14.423076923076923</v>
      </c>
      <c r="J36" s="2">
        <f t="shared" si="4"/>
        <v>15.73076923076923</v>
      </c>
      <c r="K36" s="2">
        <f t="shared" si="4"/>
        <v>12.692307692307693</v>
      </c>
      <c r="L36" s="2">
        <f t="shared" si="4"/>
        <v>18.26923076923077</v>
      </c>
      <c r="M36" s="2">
        <f t="shared" si="4"/>
        <v>16</v>
      </c>
      <c r="N36" s="2">
        <f t="shared" si="4"/>
        <v>18</v>
      </c>
      <c r="O36" s="78" t="s">
        <v>12</v>
      </c>
      <c r="P36" s="79"/>
    </row>
    <row r="37" spans="3:17" x14ac:dyDescent="0.3">
      <c r="E37" s="2">
        <f t="shared" ref="E37:N37" si="5">COUNTIF(E6:E31,"=N  ")</f>
        <v>0</v>
      </c>
      <c r="F37" s="2">
        <f t="shared" si="5"/>
        <v>0</v>
      </c>
      <c r="G37" s="2">
        <f t="shared" si="5"/>
        <v>0</v>
      </c>
      <c r="H37" s="2">
        <f t="shared" si="5"/>
        <v>0</v>
      </c>
      <c r="I37" s="2">
        <f t="shared" si="5"/>
        <v>0</v>
      </c>
      <c r="J37" s="2">
        <f t="shared" si="5"/>
        <v>0</v>
      </c>
      <c r="K37" s="2">
        <f t="shared" si="5"/>
        <v>0</v>
      </c>
      <c r="L37" s="2">
        <f t="shared" si="5"/>
        <v>0</v>
      </c>
      <c r="M37" s="2">
        <f t="shared" si="5"/>
        <v>0</v>
      </c>
      <c r="N37" s="2">
        <f t="shared" si="5"/>
        <v>0</v>
      </c>
      <c r="O37" s="78" t="s">
        <v>9</v>
      </c>
      <c r="P37" s="79"/>
    </row>
    <row r="38" spans="3:17" x14ac:dyDescent="0.3">
      <c r="E38" s="2">
        <f t="shared" ref="E38:N38" si="6">COUNTIF(E6:E31,"=0")</f>
        <v>5</v>
      </c>
      <c r="F38" s="2">
        <f t="shared" si="6"/>
        <v>8</v>
      </c>
      <c r="G38" s="2">
        <f t="shared" si="6"/>
        <v>2</v>
      </c>
      <c r="H38" s="2">
        <f t="shared" si="6"/>
        <v>2</v>
      </c>
      <c r="I38" s="2">
        <f t="shared" si="6"/>
        <v>11</v>
      </c>
      <c r="J38" s="2">
        <f t="shared" si="6"/>
        <v>10</v>
      </c>
      <c r="K38" s="2">
        <f t="shared" si="6"/>
        <v>13</v>
      </c>
      <c r="L38" s="2">
        <f t="shared" si="6"/>
        <v>7</v>
      </c>
      <c r="M38" s="2">
        <f t="shared" si="6"/>
        <v>10</v>
      </c>
      <c r="N38" s="2">
        <f t="shared" si="6"/>
        <v>8</v>
      </c>
      <c r="O38" s="78" t="s">
        <v>8</v>
      </c>
      <c r="P38" s="79"/>
    </row>
    <row r="41" spans="3:17" x14ac:dyDescent="0.3">
      <c r="C41"/>
      <c r="D41"/>
      <c r="O41" s="31" t="s">
        <v>13</v>
      </c>
      <c r="P41" s="14">
        <f>COUNTIF(P6:P31,"=2")</f>
        <v>2</v>
      </c>
      <c r="Q41" s="15">
        <f>P41/$E$34*100</f>
        <v>7.6923076923076925</v>
      </c>
    </row>
    <row r="42" spans="3:17" x14ac:dyDescent="0.3">
      <c r="C42"/>
      <c r="D42"/>
      <c r="O42" s="32" t="s">
        <v>14</v>
      </c>
      <c r="P42" s="8">
        <f>COUNTIF(P6:P31,"=3")</f>
        <v>18</v>
      </c>
      <c r="Q42" s="13">
        <f>P42/$E$34*100</f>
        <v>69.230769230769226</v>
      </c>
    </row>
    <row r="43" spans="3:17" x14ac:dyDescent="0.3">
      <c r="C43"/>
      <c r="D43"/>
      <c r="O43" s="33" t="s">
        <v>15</v>
      </c>
      <c r="P43" s="11">
        <f>COUNTIF(P6:P31,"=4")</f>
        <v>5</v>
      </c>
      <c r="Q43" s="12">
        <f>P43/$E$34*100</f>
        <v>19.230769230769234</v>
      </c>
    </row>
    <row r="44" spans="3:17" x14ac:dyDescent="0.3">
      <c r="C44"/>
      <c r="D44"/>
      <c r="O44" s="34" t="s">
        <v>16</v>
      </c>
      <c r="P44" s="9">
        <f>COUNTIF(P6:P31,"=5")</f>
        <v>1</v>
      </c>
      <c r="Q44" s="10">
        <f>P44/$E$34*100</f>
        <v>3.8461538461538463</v>
      </c>
    </row>
    <row r="46" spans="3:17" x14ac:dyDescent="0.3">
      <c r="C46"/>
      <c r="D46"/>
      <c r="E46" s="88" t="s">
        <v>51</v>
      </c>
      <c r="F46" s="89"/>
      <c r="G46" s="89"/>
      <c r="H46" s="89"/>
      <c r="I46" s="90"/>
      <c r="J46" s="64" t="s">
        <v>50</v>
      </c>
      <c r="K46" s="64" t="s">
        <v>49</v>
      </c>
      <c r="O46" s="77"/>
      <c r="P46" s="77"/>
      <c r="Q46" s="65">
        <f>COUNTIF(Q6:Q31,100)</f>
        <v>0</v>
      </c>
    </row>
    <row r="47" spans="3:17" x14ac:dyDescent="0.3">
      <c r="C47"/>
      <c r="D47"/>
      <c r="E47" s="76" t="s">
        <v>44</v>
      </c>
      <c r="F47" s="76"/>
      <c r="G47" s="76"/>
      <c r="H47" s="76"/>
      <c r="I47" s="76"/>
      <c r="J47" s="7">
        <f>COUNTIF(Q6:Q31,"&gt;=85")</f>
        <v>0</v>
      </c>
      <c r="K47" s="7">
        <f>J47/E34*100</f>
        <v>0</v>
      </c>
      <c r="O47" s="86"/>
      <c r="P47" s="87"/>
      <c r="Q47" s="7">
        <f>SUM(P42:P44)/$E$34*100</f>
        <v>92.307692307692307</v>
      </c>
    </row>
    <row r="48" spans="3:17" x14ac:dyDescent="0.3">
      <c r="C48"/>
      <c r="D48"/>
      <c r="E48" s="76" t="s">
        <v>45</v>
      </c>
      <c r="F48" s="76"/>
      <c r="G48" s="76"/>
      <c r="H48" s="76"/>
      <c r="I48" s="76"/>
      <c r="J48" s="7">
        <f>COUNTIF(Q6:Q31,"&gt;=75")-J47</f>
        <v>1</v>
      </c>
      <c r="K48" s="7">
        <f>J48/E34*100</f>
        <v>3.8461538461538463</v>
      </c>
      <c r="O48" s="86"/>
      <c r="P48" s="87"/>
      <c r="Q48" s="7">
        <f>SUM(P43:P44)/$E$34*100</f>
        <v>23.076923076923077</v>
      </c>
    </row>
    <row r="49" spans="3:17" x14ac:dyDescent="0.3">
      <c r="C49"/>
      <c r="D49"/>
      <c r="E49" s="76" t="s">
        <v>46</v>
      </c>
      <c r="F49" s="76"/>
      <c r="G49" s="76"/>
      <c r="H49" s="76"/>
      <c r="I49" s="76"/>
      <c r="J49" s="7">
        <f>COUNTIF(Q6:Q31,"&gt;=65")-J48-J47</f>
        <v>0</v>
      </c>
      <c r="K49" s="7">
        <f>J49/E34*100</f>
        <v>0</v>
      </c>
      <c r="O49" s="77"/>
      <c r="P49" s="77"/>
      <c r="Q49" s="7">
        <f>AVERAGE(O6:O31)</f>
        <v>7.7307692307692308</v>
      </c>
    </row>
    <row r="50" spans="3:17" x14ac:dyDescent="0.3">
      <c r="C50"/>
      <c r="D50"/>
      <c r="E50" s="76" t="s">
        <v>47</v>
      </c>
      <c r="F50" s="76"/>
      <c r="G50" s="76"/>
      <c r="H50" s="76"/>
      <c r="I50" s="76"/>
      <c r="J50" s="7">
        <f>COUNTIF(Q6:Q31,"&gt;=50")-J49-J48-J47</f>
        <v>7</v>
      </c>
      <c r="K50" s="7">
        <f>J50/E34*100</f>
        <v>26.923076923076923</v>
      </c>
      <c r="O50" s="77"/>
      <c r="P50" s="77"/>
      <c r="Q50" s="7">
        <f>AVERAGE(P6:P31)</f>
        <v>3.1923076923076925</v>
      </c>
    </row>
    <row r="51" spans="3:17" x14ac:dyDescent="0.3">
      <c r="E51" s="76" t="s">
        <v>48</v>
      </c>
      <c r="F51" s="76"/>
      <c r="G51" s="76"/>
      <c r="H51" s="76"/>
      <c r="I51" s="76"/>
      <c r="J51" s="7">
        <f>COUNTIF(Q6:Q31,"&lt;50")</f>
        <v>18</v>
      </c>
      <c r="K51" s="7">
        <f>J51/E34*100</f>
        <v>69.230769230769226</v>
      </c>
      <c r="O51" s="77"/>
      <c r="P51" s="77"/>
      <c r="Q51" s="7">
        <f>AVERAGE(Q6:Q31)</f>
        <v>45.475113122171933</v>
      </c>
    </row>
  </sheetData>
  <autoFilter ref="E3:Q3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5">
    <mergeCell ref="B3:B5"/>
    <mergeCell ref="A3:A5"/>
    <mergeCell ref="D3:D5"/>
    <mergeCell ref="E3:N3"/>
    <mergeCell ref="O3:O5"/>
    <mergeCell ref="P3:P5"/>
    <mergeCell ref="Q3:Q5"/>
    <mergeCell ref="C3:C5"/>
    <mergeCell ref="O47:P47"/>
    <mergeCell ref="O48:P48"/>
    <mergeCell ref="E46:I46"/>
    <mergeCell ref="O49:P49"/>
    <mergeCell ref="O50:P50"/>
    <mergeCell ref="O51:P51"/>
    <mergeCell ref="O34:P34"/>
    <mergeCell ref="O35:P35"/>
    <mergeCell ref="O36:P36"/>
    <mergeCell ref="O37:P37"/>
    <mergeCell ref="O38:P38"/>
    <mergeCell ref="O46:P46"/>
    <mergeCell ref="E51:I51"/>
    <mergeCell ref="E49:I49"/>
    <mergeCell ref="E50:I50"/>
    <mergeCell ref="E48:I48"/>
    <mergeCell ref="E47:I47"/>
  </mergeCells>
  <conditionalFormatting sqref="P6:P31">
    <cfRule type="cellIs" dxfId="24" priority="2" operator="equal">
      <formula>3</formula>
    </cfRule>
    <cfRule type="cellIs" dxfId="23" priority="3" operator="equal">
      <formula>4</formula>
    </cfRule>
    <cfRule type="cellIs" dxfId="22" priority="4" operator="equal">
      <formula>2</formula>
    </cfRule>
    <cfRule type="cellIs" dxfId="21" priority="5" operator="equal">
      <formula>5</formula>
    </cfRule>
  </conditionalFormatting>
  <conditionalFormatting sqref="E32:N32">
    <cfRule type="cellIs" dxfId="2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32:N32 E35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"/>
  <sheetViews>
    <sheetView zoomScale="85" zoomScaleNormal="85" workbookViewId="0">
      <selection activeCell="E21" sqref="E21"/>
    </sheetView>
  </sheetViews>
  <sheetFormatPr defaultColWidth="9.109375" defaultRowHeight="13.2" x14ac:dyDescent="0.25"/>
  <cols>
    <col min="1" max="1" width="9.109375" style="41"/>
    <col min="2" max="2" width="86.44140625" style="41" customWidth="1"/>
    <col min="3" max="6" width="9.88671875" style="41" customWidth="1"/>
    <col min="7" max="16384" width="9.109375" style="41"/>
  </cols>
  <sheetData>
    <row r="1" spans="1:10" s="38" customFormat="1" ht="12.75" x14ac:dyDescent="0.2">
      <c r="A1" s="45"/>
      <c r="B1" s="45"/>
      <c r="C1" s="45"/>
      <c r="G1" s="46"/>
      <c r="H1" s="92"/>
      <c r="I1" s="92"/>
      <c r="J1" s="92"/>
    </row>
    <row r="2" spans="1:10" s="48" customFormat="1" ht="73.2" x14ac:dyDescent="0.25">
      <c r="A2" s="39" t="s">
        <v>33</v>
      </c>
      <c r="B2" s="40" t="s">
        <v>41</v>
      </c>
      <c r="C2" s="42" t="s">
        <v>40</v>
      </c>
      <c r="D2" s="49" t="s">
        <v>37</v>
      </c>
      <c r="E2" s="47" t="s">
        <v>38</v>
      </c>
      <c r="F2" s="47" t="s">
        <v>39</v>
      </c>
      <c r="G2" s="27" t="s">
        <v>43</v>
      </c>
      <c r="H2" s="40" t="s">
        <v>55</v>
      </c>
      <c r="I2" s="40" t="s">
        <v>56</v>
      </c>
      <c r="J2" s="27" t="s">
        <v>34</v>
      </c>
    </row>
    <row r="3" spans="1:10" ht="14.4" x14ac:dyDescent="0.3">
      <c r="A3" s="40">
        <v>1</v>
      </c>
      <c r="B3" s="74" t="s">
        <v>86</v>
      </c>
      <c r="C3" s="75">
        <v>1</v>
      </c>
      <c r="D3" s="60">
        <v>80.77</v>
      </c>
      <c r="E3" s="60">
        <v>77.709999999999994</v>
      </c>
      <c r="F3" s="60">
        <v>69.8</v>
      </c>
      <c r="G3" s="43">
        <f t="shared" ref="G3:G12" si="0">1-J3</f>
        <v>0.19230769230769229</v>
      </c>
      <c r="H3" s="50">
        <f>'9А'!S2</f>
        <v>12</v>
      </c>
      <c r="I3" s="50">
        <f>'9В'!S2</f>
        <v>9</v>
      </c>
      <c r="J3" s="44">
        <f>'1'!E35</f>
        <v>0.80769230769230771</v>
      </c>
    </row>
    <row r="4" spans="1:10" ht="14.4" x14ac:dyDescent="0.3">
      <c r="A4" s="40">
        <v>2</v>
      </c>
      <c r="B4" s="74" t="s">
        <v>95</v>
      </c>
      <c r="C4" s="75">
        <v>1</v>
      </c>
      <c r="D4" s="60">
        <v>65.38</v>
      </c>
      <c r="E4" s="60">
        <v>82.47</v>
      </c>
      <c r="F4" s="60">
        <v>76.12</v>
      </c>
      <c r="G4" s="43">
        <f t="shared" si="0"/>
        <v>0.34615384615384615</v>
      </c>
      <c r="H4" s="50">
        <f>'9А'!T2</f>
        <v>5</v>
      </c>
      <c r="I4" s="50">
        <f>'9В'!T2</f>
        <v>12</v>
      </c>
      <c r="J4" s="44">
        <f>'1'!F35</f>
        <v>0.65384615384615385</v>
      </c>
    </row>
    <row r="5" spans="1:10" ht="14.4" x14ac:dyDescent="0.3">
      <c r="A5" s="40">
        <v>3</v>
      </c>
      <c r="B5" s="74" t="s">
        <v>87</v>
      </c>
      <c r="C5" s="75">
        <v>1</v>
      </c>
      <c r="D5" s="60">
        <v>88.46</v>
      </c>
      <c r="E5" s="60">
        <v>74.709999999999994</v>
      </c>
      <c r="F5" s="60">
        <v>64.78</v>
      </c>
      <c r="G5" s="43">
        <f t="shared" si="0"/>
        <v>0.11538461538461542</v>
      </c>
      <c r="H5" s="50">
        <f>'9А'!U2</f>
        <v>11</v>
      </c>
      <c r="I5" s="50">
        <f>'9В'!U2</f>
        <v>12</v>
      </c>
      <c r="J5" s="44">
        <f>'1'!G35</f>
        <v>0.88461538461538458</v>
      </c>
    </row>
    <row r="6" spans="1:10" ht="14.4" x14ac:dyDescent="0.3">
      <c r="A6" s="40">
        <v>4</v>
      </c>
      <c r="B6" s="74" t="s">
        <v>88</v>
      </c>
      <c r="C6" s="75">
        <v>2</v>
      </c>
      <c r="D6" s="60">
        <v>61.54</v>
      </c>
      <c r="E6" s="60">
        <v>67.84</v>
      </c>
      <c r="F6" s="60">
        <v>57.57</v>
      </c>
      <c r="G6" s="43">
        <f t="shared" si="0"/>
        <v>0.69230769230769229</v>
      </c>
      <c r="H6" s="50">
        <f>'9А'!V2</f>
        <v>4</v>
      </c>
      <c r="I6" s="50">
        <f>'9В'!V2</f>
        <v>4</v>
      </c>
      <c r="J6" s="44">
        <f>'1'!H35</f>
        <v>0.30769230769230771</v>
      </c>
    </row>
    <row r="7" spans="1:10" ht="14.4" x14ac:dyDescent="0.3">
      <c r="A7" s="40">
        <v>5</v>
      </c>
      <c r="B7" s="74" t="s">
        <v>89</v>
      </c>
      <c r="C7" s="75">
        <v>1</v>
      </c>
      <c r="D7" s="61">
        <v>57.69</v>
      </c>
      <c r="E7" s="61">
        <v>62.31</v>
      </c>
      <c r="F7" s="61">
        <v>53.72</v>
      </c>
      <c r="G7" s="43">
        <f t="shared" si="0"/>
        <v>0.42307692307692313</v>
      </c>
      <c r="H7" s="61">
        <f>'9А'!W2</f>
        <v>7</v>
      </c>
      <c r="I7" s="50">
        <f>'9В'!W2</f>
        <v>8</v>
      </c>
      <c r="J7" s="62">
        <f>'1'!I35</f>
        <v>0.57692307692307687</v>
      </c>
    </row>
    <row r="8" spans="1:10" ht="14.4" x14ac:dyDescent="0.3">
      <c r="A8" s="40">
        <v>6</v>
      </c>
      <c r="B8" s="74" t="s">
        <v>90</v>
      </c>
      <c r="C8" s="75">
        <v>2</v>
      </c>
      <c r="D8" s="61">
        <v>42.31</v>
      </c>
      <c r="E8" s="61">
        <v>55.39</v>
      </c>
      <c r="F8" s="61">
        <v>48.59</v>
      </c>
      <c r="G8" s="43">
        <f t="shared" si="0"/>
        <v>0.73076923076923084</v>
      </c>
      <c r="H8" s="61">
        <f>'9А'!X2</f>
        <v>1</v>
      </c>
      <c r="I8" s="61">
        <f>'9В'!X2</f>
        <v>6</v>
      </c>
      <c r="J8" s="62">
        <f>'1'!J35</f>
        <v>0.26923076923076922</v>
      </c>
    </row>
    <row r="9" spans="1:10" ht="14.4" x14ac:dyDescent="0.3">
      <c r="A9" s="40">
        <v>7</v>
      </c>
      <c r="B9" s="74" t="s">
        <v>91</v>
      </c>
      <c r="C9" s="75">
        <v>2</v>
      </c>
      <c r="D9" s="61">
        <v>38.46</v>
      </c>
      <c r="E9" s="61">
        <v>64.87</v>
      </c>
      <c r="F9" s="61">
        <v>60.77</v>
      </c>
      <c r="G9" s="43">
        <f t="shared" si="0"/>
        <v>0.69230769230769229</v>
      </c>
      <c r="H9" s="61">
        <f>'9А'!Y2</f>
        <v>3</v>
      </c>
      <c r="I9" s="61">
        <f>'9В'!Y2</f>
        <v>5</v>
      </c>
      <c r="J9" s="62">
        <f>'1'!K35</f>
        <v>0.30769230769230771</v>
      </c>
    </row>
    <row r="10" spans="1:10" ht="14.4" x14ac:dyDescent="0.3">
      <c r="A10" s="40">
        <v>8</v>
      </c>
      <c r="B10" s="74" t="s">
        <v>92</v>
      </c>
      <c r="C10" s="75">
        <v>1</v>
      </c>
      <c r="D10" s="61">
        <v>73.08</v>
      </c>
      <c r="E10" s="61">
        <v>76.62</v>
      </c>
      <c r="F10" s="61">
        <v>70.5</v>
      </c>
      <c r="G10" s="43">
        <f t="shared" si="0"/>
        <v>0.26923076923076927</v>
      </c>
      <c r="H10" s="61">
        <f>'9А'!Z2</f>
        <v>12</v>
      </c>
      <c r="I10" s="61">
        <f>'9В'!Z2</f>
        <v>7</v>
      </c>
      <c r="J10" s="62">
        <f>'1'!L35</f>
        <v>0.73076923076923073</v>
      </c>
    </row>
    <row r="11" spans="1:10" ht="14.4" x14ac:dyDescent="0.3">
      <c r="A11" s="40">
        <v>9</v>
      </c>
      <c r="B11" s="74" t="s">
        <v>93</v>
      </c>
      <c r="C11" s="75">
        <v>3</v>
      </c>
      <c r="D11" s="61">
        <v>19.23</v>
      </c>
      <c r="E11" s="61">
        <v>40.01</v>
      </c>
      <c r="F11" s="61">
        <v>33.82</v>
      </c>
      <c r="G11" s="43">
        <f t="shared" si="0"/>
        <v>1</v>
      </c>
      <c r="H11" s="61">
        <f>'9А'!AA2</f>
        <v>0</v>
      </c>
      <c r="I11" s="61">
        <f>'9В'!AA2</f>
        <v>0</v>
      </c>
      <c r="J11" s="62">
        <f>'1'!M35</f>
        <v>0</v>
      </c>
    </row>
    <row r="12" spans="1:10" ht="14.4" x14ac:dyDescent="0.3">
      <c r="A12" s="40">
        <v>10</v>
      </c>
      <c r="B12" s="74" t="s">
        <v>94</v>
      </c>
      <c r="C12" s="75">
        <v>3</v>
      </c>
      <c r="D12" s="61">
        <v>21.79</v>
      </c>
      <c r="E12" s="61">
        <v>50.05</v>
      </c>
      <c r="F12" s="61">
        <v>48.03</v>
      </c>
      <c r="G12" s="43">
        <f t="shared" si="0"/>
        <v>1</v>
      </c>
      <c r="H12" s="61">
        <f>'9А'!AB2</f>
        <v>0</v>
      </c>
      <c r="I12" s="61">
        <f>'9В'!AB2</f>
        <v>0</v>
      </c>
      <c r="J12" s="62">
        <f>'1'!N35</f>
        <v>0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7" zoomScale="70" zoomScaleNormal="70" workbookViewId="0">
      <selection activeCell="R17" sqref="R1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14" width="6.6640625" customWidth="1"/>
    <col min="15" max="15" width="7.5546875" style="29" customWidth="1"/>
    <col min="16" max="16" width="8.6640625" style="3" bestFit="1" customWidth="1"/>
    <col min="19" max="28" width="7.33203125" customWidth="1"/>
  </cols>
  <sheetData>
    <row r="1" spans="1:30" x14ac:dyDescent="0.3">
      <c r="D1" s="30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2</v>
      </c>
      <c r="I1" s="4">
        <f>'1'!I1</f>
        <v>1</v>
      </c>
      <c r="J1" s="4">
        <f>'1'!J1</f>
        <v>2</v>
      </c>
      <c r="K1" s="4">
        <f>'1'!K1</f>
        <v>2</v>
      </c>
      <c r="L1" s="4">
        <f>'1'!L1</f>
        <v>1</v>
      </c>
      <c r="M1" s="4">
        <f>'1'!M1</f>
        <v>3</v>
      </c>
      <c r="N1" s="4">
        <f>'1'!N1</f>
        <v>3</v>
      </c>
      <c r="Q1" s="5">
        <f>SUM(E1:N1)</f>
        <v>17</v>
      </c>
      <c r="S1" s="72">
        <v>12</v>
      </c>
      <c r="AC1" s="93" t="s">
        <v>10</v>
      </c>
      <c r="AD1" s="94"/>
    </row>
    <row r="2" spans="1:30" x14ac:dyDescent="0.3">
      <c r="S2" s="2">
        <f t="shared" ref="S2:AB2" si="0">COUNTIF(E6:E17,E1)</f>
        <v>12</v>
      </c>
      <c r="T2" s="2">
        <f t="shared" si="0"/>
        <v>5</v>
      </c>
      <c r="U2" s="2">
        <f t="shared" si="0"/>
        <v>11</v>
      </c>
      <c r="V2" s="2">
        <f t="shared" si="0"/>
        <v>4</v>
      </c>
      <c r="W2" s="2">
        <f t="shared" si="0"/>
        <v>7</v>
      </c>
      <c r="X2" s="2">
        <f t="shared" si="0"/>
        <v>1</v>
      </c>
      <c r="Y2" s="2">
        <f t="shared" si="0"/>
        <v>3</v>
      </c>
      <c r="Z2" s="2">
        <f t="shared" si="0"/>
        <v>12</v>
      </c>
      <c r="AA2" s="2">
        <f t="shared" si="0"/>
        <v>0</v>
      </c>
      <c r="AB2" s="2">
        <f t="shared" si="0"/>
        <v>0</v>
      </c>
      <c r="AC2" s="93" t="s">
        <v>11</v>
      </c>
      <c r="AD2" s="94"/>
    </row>
    <row r="3" spans="1:30" x14ac:dyDescent="0.3">
      <c r="A3" s="83" t="s">
        <v>0</v>
      </c>
      <c r="B3" s="83" t="s">
        <v>1</v>
      </c>
      <c r="C3" s="83" t="s">
        <v>3</v>
      </c>
      <c r="D3" s="83" t="s">
        <v>36</v>
      </c>
      <c r="E3" s="91" t="s">
        <v>6</v>
      </c>
      <c r="F3" s="86"/>
      <c r="G3" s="86"/>
      <c r="H3" s="86"/>
      <c r="I3" s="86"/>
      <c r="J3" s="86"/>
      <c r="K3" s="86"/>
      <c r="L3" s="86"/>
      <c r="M3" s="86"/>
      <c r="N3" s="86"/>
      <c r="O3" s="80" t="s">
        <v>4</v>
      </c>
      <c r="P3" s="80" t="s">
        <v>5</v>
      </c>
      <c r="Q3" s="83" t="s">
        <v>7</v>
      </c>
      <c r="S3" s="2">
        <f t="shared" ref="S3:AB3" si="1">$S$1-S2-S5-S4</f>
        <v>0</v>
      </c>
      <c r="T3" s="2">
        <f t="shared" si="1"/>
        <v>0</v>
      </c>
      <c r="U3" s="2">
        <f t="shared" si="1"/>
        <v>0</v>
      </c>
      <c r="V3" s="2">
        <f t="shared" si="1"/>
        <v>8</v>
      </c>
      <c r="W3" s="2">
        <f t="shared" si="1"/>
        <v>0</v>
      </c>
      <c r="X3" s="2">
        <f t="shared" si="1"/>
        <v>7</v>
      </c>
      <c r="Y3" s="2">
        <f t="shared" si="1"/>
        <v>3</v>
      </c>
      <c r="Z3" s="2">
        <f t="shared" si="1"/>
        <v>0</v>
      </c>
      <c r="AA3" s="2">
        <f t="shared" si="1"/>
        <v>4</v>
      </c>
      <c r="AB3" s="2">
        <f t="shared" si="1"/>
        <v>7</v>
      </c>
      <c r="AC3" s="93" t="s">
        <v>12</v>
      </c>
      <c r="AD3" s="94"/>
    </row>
    <row r="4" spans="1:30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4"/>
      <c r="O4" s="81"/>
      <c r="P4" s="81"/>
      <c r="Q4" s="84"/>
      <c r="S4" s="2">
        <f t="shared" ref="S4:AB4" si="2">COUNTIF(E6:E17,"=N  ")</f>
        <v>0</v>
      </c>
      <c r="T4" s="2">
        <f t="shared" si="2"/>
        <v>0</v>
      </c>
      <c r="U4" s="2">
        <f t="shared" si="2"/>
        <v>0</v>
      </c>
      <c r="V4" s="2">
        <f t="shared" si="2"/>
        <v>0</v>
      </c>
      <c r="W4" s="2">
        <f t="shared" si="2"/>
        <v>0</v>
      </c>
      <c r="X4" s="2">
        <f t="shared" si="2"/>
        <v>0</v>
      </c>
      <c r="Y4" s="2">
        <f t="shared" si="2"/>
        <v>0</v>
      </c>
      <c r="Z4" s="2">
        <f t="shared" si="2"/>
        <v>0</v>
      </c>
      <c r="AA4" s="2">
        <f t="shared" si="2"/>
        <v>0</v>
      </c>
      <c r="AB4" s="2">
        <f t="shared" si="2"/>
        <v>0</v>
      </c>
      <c r="AC4" s="93" t="s">
        <v>9</v>
      </c>
      <c r="AD4" s="94"/>
    </row>
    <row r="5" spans="1:30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82"/>
      <c r="P5" s="82"/>
      <c r="Q5" s="85"/>
      <c r="S5" s="2">
        <f t="shared" ref="S5:AB5" si="3">COUNTIF(E6:E17,"=0")</f>
        <v>0</v>
      </c>
      <c r="T5" s="2">
        <f t="shared" si="3"/>
        <v>7</v>
      </c>
      <c r="U5" s="2">
        <f t="shared" si="3"/>
        <v>1</v>
      </c>
      <c r="V5" s="2">
        <f t="shared" si="3"/>
        <v>0</v>
      </c>
      <c r="W5" s="2">
        <f t="shared" si="3"/>
        <v>5</v>
      </c>
      <c r="X5" s="2">
        <f t="shared" si="3"/>
        <v>4</v>
      </c>
      <c r="Y5" s="2">
        <f t="shared" si="3"/>
        <v>6</v>
      </c>
      <c r="Z5" s="2">
        <f t="shared" si="3"/>
        <v>0</v>
      </c>
      <c r="AA5" s="2">
        <f t="shared" si="3"/>
        <v>8</v>
      </c>
      <c r="AB5" s="2">
        <f t="shared" si="3"/>
        <v>5</v>
      </c>
      <c r="AC5" s="93" t="s">
        <v>8</v>
      </c>
      <c r="AD5" s="94"/>
    </row>
    <row r="6" spans="1:30" x14ac:dyDescent="0.3">
      <c r="A6" s="1">
        <v>1</v>
      </c>
      <c r="B6" s="1" t="s">
        <v>60</v>
      </c>
      <c r="C6" s="2">
        <v>1</v>
      </c>
      <c r="D6" s="2" t="s">
        <v>57</v>
      </c>
      <c r="E6" s="1">
        <v>1</v>
      </c>
      <c r="F6" s="1">
        <v>0</v>
      </c>
      <c r="G6" s="1">
        <v>1</v>
      </c>
      <c r="H6" s="1">
        <v>1</v>
      </c>
      <c r="I6" s="1">
        <v>1</v>
      </c>
      <c r="J6" s="1">
        <v>2</v>
      </c>
      <c r="K6" s="1">
        <v>1</v>
      </c>
      <c r="L6" s="1">
        <v>1</v>
      </c>
      <c r="M6" s="1">
        <v>1</v>
      </c>
      <c r="N6" s="1">
        <v>2</v>
      </c>
      <c r="O6" s="73">
        <v>11</v>
      </c>
      <c r="P6" s="2">
        <v>4</v>
      </c>
      <c r="Q6" s="6">
        <f>O6/$Q$1*100</f>
        <v>64.705882352941174</v>
      </c>
    </row>
    <row r="7" spans="1:30" x14ac:dyDescent="0.3">
      <c r="A7" s="1">
        <v>2</v>
      </c>
      <c r="B7" s="1" t="s">
        <v>61</v>
      </c>
      <c r="C7" s="2">
        <v>1</v>
      </c>
      <c r="D7" s="2" t="s">
        <v>57</v>
      </c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0</v>
      </c>
      <c r="N7" s="1">
        <v>1</v>
      </c>
      <c r="O7" s="73">
        <v>7</v>
      </c>
      <c r="P7" s="2">
        <v>3</v>
      </c>
      <c r="Q7" s="6">
        <f t="shared" ref="Q7:Q17" si="4">O7/$Q$1*100</f>
        <v>41.17647058823529</v>
      </c>
      <c r="S7" s="66" t="s">
        <v>13</v>
      </c>
      <c r="T7" s="14">
        <f>COUNTIF(P6:P17,"=2")</f>
        <v>0</v>
      </c>
      <c r="U7" s="15">
        <f>T7/$S$1*100</f>
        <v>0</v>
      </c>
    </row>
    <row r="8" spans="1:30" x14ac:dyDescent="0.3">
      <c r="A8" s="1">
        <v>3</v>
      </c>
      <c r="B8" s="1" t="s">
        <v>62</v>
      </c>
      <c r="C8" s="2">
        <v>2</v>
      </c>
      <c r="D8" s="2" t="s">
        <v>57</v>
      </c>
      <c r="E8" s="1">
        <v>1</v>
      </c>
      <c r="F8" s="1">
        <v>1</v>
      </c>
      <c r="G8" s="1">
        <v>0</v>
      </c>
      <c r="H8" s="1">
        <v>1</v>
      </c>
      <c r="I8" s="1">
        <v>0</v>
      </c>
      <c r="J8" s="1">
        <v>1</v>
      </c>
      <c r="K8" s="1">
        <v>2</v>
      </c>
      <c r="L8" s="1">
        <v>1</v>
      </c>
      <c r="M8" s="1">
        <v>0</v>
      </c>
      <c r="N8" s="1">
        <v>0</v>
      </c>
      <c r="O8" s="73">
        <v>7</v>
      </c>
      <c r="P8" s="2">
        <v>3</v>
      </c>
      <c r="Q8" s="6">
        <f t="shared" si="4"/>
        <v>41.17647058823529</v>
      </c>
      <c r="S8" s="67" t="s">
        <v>14</v>
      </c>
      <c r="T8" s="8">
        <f>COUNTIF(P6:P17,"=3")</f>
        <v>8</v>
      </c>
      <c r="U8" s="13">
        <f>T8/$S$1*100</f>
        <v>66.666666666666657</v>
      </c>
    </row>
    <row r="9" spans="1:30" x14ac:dyDescent="0.3">
      <c r="A9" s="1">
        <v>4</v>
      </c>
      <c r="B9" s="1" t="s">
        <v>63</v>
      </c>
      <c r="C9" s="2">
        <v>2</v>
      </c>
      <c r="D9" s="2" t="s">
        <v>57</v>
      </c>
      <c r="E9" s="1">
        <v>1</v>
      </c>
      <c r="F9" s="1">
        <v>1</v>
      </c>
      <c r="G9" s="1">
        <v>1</v>
      </c>
      <c r="H9" s="1">
        <v>2</v>
      </c>
      <c r="I9" s="1">
        <v>0</v>
      </c>
      <c r="J9" s="1">
        <v>1</v>
      </c>
      <c r="K9" s="1">
        <v>2</v>
      </c>
      <c r="L9" s="1">
        <v>1</v>
      </c>
      <c r="M9" s="1">
        <v>1</v>
      </c>
      <c r="N9" s="1">
        <v>1</v>
      </c>
      <c r="O9" s="73">
        <v>11</v>
      </c>
      <c r="P9" s="2">
        <v>4</v>
      </c>
      <c r="Q9" s="6">
        <f t="shared" si="4"/>
        <v>64.705882352941174</v>
      </c>
      <c r="S9" s="68" t="s">
        <v>15</v>
      </c>
      <c r="T9" s="11">
        <f>COUNTIF(P6:P17,"=4")</f>
        <v>4</v>
      </c>
      <c r="U9" s="12">
        <f>T9/$S$1*100</f>
        <v>33.333333333333329</v>
      </c>
    </row>
    <row r="10" spans="1:30" x14ac:dyDescent="0.3">
      <c r="A10" s="1">
        <v>5</v>
      </c>
      <c r="B10" s="1" t="s">
        <v>64</v>
      </c>
      <c r="C10" s="2">
        <v>2</v>
      </c>
      <c r="D10" s="2" t="s">
        <v>57</v>
      </c>
      <c r="E10" s="1">
        <v>1</v>
      </c>
      <c r="F10" s="1">
        <v>1</v>
      </c>
      <c r="G10" s="1">
        <v>1</v>
      </c>
      <c r="H10" s="1">
        <v>2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73">
        <v>6</v>
      </c>
      <c r="P10" s="2">
        <v>3</v>
      </c>
      <c r="Q10" s="6">
        <f t="shared" si="4"/>
        <v>35.294117647058826</v>
      </c>
      <c r="S10" s="69" t="s">
        <v>16</v>
      </c>
      <c r="T10" s="9">
        <f>COUNTIF(P6:P17,"=5")</f>
        <v>0</v>
      </c>
      <c r="U10" s="10">
        <f>T10/$S$1*100</f>
        <v>0</v>
      </c>
    </row>
    <row r="11" spans="1:30" x14ac:dyDescent="0.3">
      <c r="A11" s="1">
        <v>6</v>
      </c>
      <c r="B11" s="1" t="s">
        <v>65</v>
      </c>
      <c r="C11" s="2">
        <v>1</v>
      </c>
      <c r="D11" s="2" t="s">
        <v>57</v>
      </c>
      <c r="E11" s="1">
        <v>1</v>
      </c>
      <c r="F11" s="1">
        <v>0</v>
      </c>
      <c r="G11" s="1">
        <v>1</v>
      </c>
      <c r="H11" s="1">
        <v>1</v>
      </c>
      <c r="I11" s="1">
        <v>1</v>
      </c>
      <c r="J11" s="1">
        <v>1</v>
      </c>
      <c r="K11" s="1">
        <v>0</v>
      </c>
      <c r="L11" s="1">
        <v>1</v>
      </c>
      <c r="M11" s="1">
        <v>0</v>
      </c>
      <c r="N11" s="1">
        <v>2</v>
      </c>
      <c r="O11" s="73">
        <v>8</v>
      </c>
      <c r="P11" s="2">
        <v>3</v>
      </c>
      <c r="Q11" s="6">
        <f t="shared" si="4"/>
        <v>47.058823529411761</v>
      </c>
    </row>
    <row r="12" spans="1:30" x14ac:dyDescent="0.3">
      <c r="A12" s="1">
        <v>7</v>
      </c>
      <c r="B12" s="1" t="s">
        <v>66</v>
      </c>
      <c r="C12" s="2">
        <v>2</v>
      </c>
      <c r="D12" s="2" t="s">
        <v>57</v>
      </c>
      <c r="E12" s="1">
        <v>1</v>
      </c>
      <c r="F12" s="1">
        <v>1</v>
      </c>
      <c r="G12" s="1">
        <v>1</v>
      </c>
      <c r="H12" s="1">
        <v>2</v>
      </c>
      <c r="I12" s="1">
        <v>0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73">
        <v>7</v>
      </c>
      <c r="P12" s="2">
        <v>3</v>
      </c>
      <c r="Q12" s="6">
        <f t="shared" si="4"/>
        <v>41.17647058823529</v>
      </c>
      <c r="S12" s="77" t="s">
        <v>52</v>
      </c>
      <c r="T12" s="77"/>
      <c r="U12" s="65">
        <f>COUNTIF(Q6:Q17,100)</f>
        <v>0</v>
      </c>
    </row>
    <row r="13" spans="1:30" x14ac:dyDescent="0.3">
      <c r="A13" s="1">
        <v>8</v>
      </c>
      <c r="B13" s="1" t="s">
        <v>67</v>
      </c>
      <c r="C13" s="2">
        <v>2</v>
      </c>
      <c r="D13" s="2" t="s">
        <v>57</v>
      </c>
      <c r="E13" s="1">
        <v>1</v>
      </c>
      <c r="F13" s="1">
        <v>1</v>
      </c>
      <c r="G13" s="1">
        <v>1</v>
      </c>
      <c r="H13" s="1">
        <v>2</v>
      </c>
      <c r="I13" s="1">
        <v>0</v>
      </c>
      <c r="J13" s="1">
        <v>1</v>
      </c>
      <c r="K13" s="1">
        <v>2</v>
      </c>
      <c r="L13" s="1">
        <v>1</v>
      </c>
      <c r="M13" s="1">
        <v>1</v>
      </c>
      <c r="N13" s="1">
        <v>0</v>
      </c>
      <c r="O13" s="73">
        <v>10</v>
      </c>
      <c r="P13" s="2">
        <v>4</v>
      </c>
      <c r="Q13" s="6">
        <f t="shared" si="4"/>
        <v>58.82352941176471</v>
      </c>
      <c r="S13" s="78" t="s">
        <v>17</v>
      </c>
      <c r="T13" s="79"/>
      <c r="U13" s="7">
        <f>SUM(T8:T10)/$S$1*100</f>
        <v>100</v>
      </c>
    </row>
    <row r="14" spans="1:30" x14ac:dyDescent="0.3">
      <c r="A14" s="1">
        <v>9</v>
      </c>
      <c r="B14" s="1" t="s">
        <v>68</v>
      </c>
      <c r="C14" s="2">
        <v>1</v>
      </c>
      <c r="D14" s="2" t="s">
        <v>57</v>
      </c>
      <c r="E14" s="1">
        <v>1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1</v>
      </c>
      <c r="M14" s="1">
        <v>0</v>
      </c>
      <c r="N14" s="1">
        <v>1</v>
      </c>
      <c r="O14" s="73">
        <v>7</v>
      </c>
      <c r="P14" s="2">
        <v>3</v>
      </c>
      <c r="Q14" s="6">
        <f t="shared" si="4"/>
        <v>41.17647058823529</v>
      </c>
      <c r="S14" s="78" t="s">
        <v>31</v>
      </c>
      <c r="T14" s="79"/>
      <c r="U14" s="7">
        <f>SUM(T9:T10)/$S$1*100</f>
        <v>33.333333333333329</v>
      </c>
    </row>
    <row r="15" spans="1:30" x14ac:dyDescent="0.3">
      <c r="A15" s="1">
        <v>10</v>
      </c>
      <c r="B15" s="1" t="s">
        <v>69</v>
      </c>
      <c r="C15" s="2">
        <v>1</v>
      </c>
      <c r="D15" s="2" t="s">
        <v>57</v>
      </c>
      <c r="E15" s="1">
        <v>1</v>
      </c>
      <c r="F15" s="1">
        <v>0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2</v>
      </c>
      <c r="O15" s="73">
        <v>10</v>
      </c>
      <c r="P15" s="2">
        <v>4</v>
      </c>
      <c r="Q15" s="6">
        <f t="shared" si="4"/>
        <v>58.82352941176471</v>
      </c>
      <c r="S15" s="78" t="s">
        <v>28</v>
      </c>
      <c r="T15" s="79"/>
      <c r="U15" s="7">
        <f>AVERAGE(O6:O17)</f>
        <v>8</v>
      </c>
    </row>
    <row r="16" spans="1:30" x14ac:dyDescent="0.3">
      <c r="A16" s="1">
        <v>11</v>
      </c>
      <c r="B16" s="1" t="s">
        <v>70</v>
      </c>
      <c r="C16" s="2">
        <v>1</v>
      </c>
      <c r="D16" s="2" t="s">
        <v>57</v>
      </c>
      <c r="E16" s="1">
        <v>1</v>
      </c>
      <c r="F16" s="1">
        <v>0</v>
      </c>
      <c r="G16" s="1">
        <v>1</v>
      </c>
      <c r="H16" s="1">
        <v>1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73">
        <v>5</v>
      </c>
      <c r="P16" s="2">
        <v>3</v>
      </c>
      <c r="Q16" s="6">
        <f t="shared" si="4"/>
        <v>29.411764705882355</v>
      </c>
      <c r="S16" s="78" t="s">
        <v>18</v>
      </c>
      <c r="T16" s="79"/>
      <c r="U16" s="7">
        <f>AVERAGE(P6:P17)</f>
        <v>3.3333333333333335</v>
      </c>
    </row>
    <row r="17" spans="1:21" x14ac:dyDescent="0.3">
      <c r="A17" s="1">
        <v>12</v>
      </c>
      <c r="B17" s="1" t="s">
        <v>71</v>
      </c>
      <c r="C17" s="2">
        <v>1</v>
      </c>
      <c r="D17" s="2" t="s">
        <v>57</v>
      </c>
      <c r="E17" s="1">
        <v>1</v>
      </c>
      <c r="F17" s="1">
        <v>0</v>
      </c>
      <c r="G17" s="1">
        <v>1</v>
      </c>
      <c r="H17" s="1">
        <v>1</v>
      </c>
      <c r="I17" s="1">
        <v>1</v>
      </c>
      <c r="J17" s="1">
        <v>0</v>
      </c>
      <c r="K17" s="1">
        <v>0</v>
      </c>
      <c r="L17" s="1">
        <v>1</v>
      </c>
      <c r="M17" s="1">
        <v>0</v>
      </c>
      <c r="N17" s="1">
        <v>2</v>
      </c>
      <c r="O17" s="73">
        <v>7</v>
      </c>
      <c r="P17" s="2">
        <v>3</v>
      </c>
      <c r="Q17" s="6">
        <f t="shared" si="4"/>
        <v>41.17647058823529</v>
      </c>
      <c r="S17" s="78" t="s">
        <v>53</v>
      </c>
      <c r="T17" s="79"/>
      <c r="U17" s="7">
        <f>AVERAGE(Q6:Q17)</f>
        <v>47.058823529411761</v>
      </c>
    </row>
    <row r="18" spans="1:21" ht="15" x14ac:dyDescent="0.25">
      <c r="A18" s="1"/>
      <c r="B18" s="1"/>
      <c r="C18" s="2"/>
      <c r="D18" s="2"/>
      <c r="E18" s="7">
        <f t="shared" ref="E18:N18" si="5">AVERAGE(E6:E17)/E1*100</f>
        <v>100</v>
      </c>
      <c r="F18" s="7">
        <f t="shared" si="5"/>
        <v>41.666666666666671</v>
      </c>
      <c r="G18" s="7">
        <f t="shared" si="5"/>
        <v>91.666666666666657</v>
      </c>
      <c r="H18" s="7">
        <f t="shared" si="5"/>
        <v>66.666666666666657</v>
      </c>
      <c r="I18" s="7">
        <f t="shared" si="5"/>
        <v>58.333333333333336</v>
      </c>
      <c r="J18" s="7">
        <f t="shared" si="5"/>
        <v>37.5</v>
      </c>
      <c r="K18" s="7">
        <f t="shared" si="5"/>
        <v>37.5</v>
      </c>
      <c r="L18" s="7">
        <f t="shared" si="5"/>
        <v>100</v>
      </c>
      <c r="M18" s="7">
        <f t="shared" si="5"/>
        <v>11.111111111111111</v>
      </c>
      <c r="N18" s="7">
        <f t="shared" si="5"/>
        <v>30.555555555555554</v>
      </c>
      <c r="O18" s="35">
        <f>AVERAGE(O6:O17)</f>
        <v>8</v>
      </c>
      <c r="P18" s="35">
        <f>AVERAGE(P6:P17)</f>
        <v>3.3333333333333335</v>
      </c>
      <c r="Q18" s="35">
        <f>AVERAGE(Q6:Q17)</f>
        <v>47.058823529411761</v>
      </c>
      <c r="S18" s="28"/>
      <c r="T18" s="28"/>
      <c r="U18" s="28"/>
    </row>
    <row r="19" spans="1:21" s="28" customFormat="1" ht="15" x14ac:dyDescent="0.25">
      <c r="C19" s="36"/>
      <c r="D19" s="36"/>
      <c r="O19" s="37"/>
      <c r="P19" s="36"/>
      <c r="S19"/>
      <c r="T19"/>
      <c r="U19"/>
    </row>
    <row r="20" spans="1:21" ht="322.5" customHeight="1" x14ac:dyDescent="0.3">
      <c r="E20" s="71" t="str">
        <f>'2'!B3</f>
        <v>1. 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Локализовать во времени хронологические рамки и рубежные события Нового времени как исторической эпохи, основные этапы отечественной и всеобщей истории Нового времени; соотносить хронологию истории России и всеобщей истории в Новое время</v>
      </c>
      <c r="F20" s="71" t="str">
        <f>'2'!B4</f>
        <v>2. 2.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	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G20" s="71" t="str">
        <f>'2'!B5</f>
        <v>3. 3.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H20" s="71" t="str">
        <f>'2'!B6</f>
        <v>4. 4. Смысловое чтение.
Умения искать, анализировать, сопоставлять и оценивать содержащуюся в различных источниках информацию о событиях и явлениях прошлого и настоящего   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v>
      </c>
      <c r="I20" s="71" t="str">
        <f>'2'!B7</f>
        <v>5. 5.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v>
      </c>
      <c r="J20" s="71" t="str">
        <f>'2'!B8</f>
        <v>6. 6.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v>
      </c>
      <c r="K20" s="71" t="str">
        <f>'2'!B9</f>
        <v>7. 7.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L20" s="71" t="str">
        <f>'2'!B10</f>
        <v>8. 8.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  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M20" s="71" t="str">
        <f>'2'!B11</f>
        <v>9. 9.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  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v>
      </c>
      <c r="N20" s="71" t="str">
        <f>'2'!B12</f>
        <v>10. 10.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
Умение оценивать правильность выполнения учебной задачи, собственные возможности ее решения.
Владение опытом историко-культурного, цивилизационного подхода к оценке социальных явлений, современных глобальных процессов.
Сформированность основ гражданской, этнонациональной, социальной, культурной самоидентификации личности обучающегося.  Реализация историко-культурологического подхода, формирующего способности к межкультурному диалогу, восприятию и бережному отношению к культурному наследию Родины</v>
      </c>
    </row>
    <row r="27" spans="1:21" x14ac:dyDescent="0.3">
      <c r="C27"/>
      <c r="D27"/>
    </row>
    <row r="28" spans="1:21" x14ac:dyDescent="0.3">
      <c r="C28"/>
      <c r="D28"/>
    </row>
    <row r="29" spans="1:21" x14ac:dyDescent="0.3">
      <c r="C29"/>
      <c r="D29"/>
    </row>
    <row r="30" spans="1:21" x14ac:dyDescent="0.3">
      <c r="C30"/>
      <c r="D30"/>
    </row>
    <row r="32" spans="1:21" x14ac:dyDescent="0.3">
      <c r="C32"/>
      <c r="D32"/>
    </row>
    <row r="33" spans="3:4" x14ac:dyDescent="0.3">
      <c r="C33"/>
      <c r="D33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</sheetData>
  <mergeCells count="19">
    <mergeCell ref="P3:P5"/>
    <mergeCell ref="Q3:Q5"/>
    <mergeCell ref="A3:A5"/>
    <mergeCell ref="B3:B5"/>
    <mergeCell ref="C3:C5"/>
    <mergeCell ref="D3:D5"/>
    <mergeCell ref="E3:N3"/>
    <mergeCell ref="O3:O5"/>
    <mergeCell ref="S17:T17"/>
    <mergeCell ref="S16:T16"/>
    <mergeCell ref="S12:T12"/>
    <mergeCell ref="AC1:AD1"/>
    <mergeCell ref="AC2:AD2"/>
    <mergeCell ref="AC3:AD3"/>
    <mergeCell ref="AC4:AD4"/>
    <mergeCell ref="AC5:AD5"/>
    <mergeCell ref="S13:T13"/>
    <mergeCell ref="S14:T14"/>
    <mergeCell ref="S15:T15"/>
  </mergeCells>
  <conditionalFormatting sqref="E18:N18">
    <cfRule type="cellIs" dxfId="19" priority="9" operator="lessThan">
      <formula>50</formula>
    </cfRule>
    <cfRule type="cellIs" dxfId="18" priority="10" operator="lessThan">
      <formula>50</formula>
    </cfRule>
  </conditionalFormatting>
  <conditionalFormatting sqref="P16:P17">
    <cfRule type="cellIs" dxfId="17" priority="1" operator="equal">
      <formula>3</formula>
    </cfRule>
    <cfRule type="cellIs" dxfId="16" priority="2" operator="equal">
      <formula>4</formula>
    </cfRule>
    <cfRule type="cellIs" dxfId="15" priority="3" operator="equal">
      <formula>2</formula>
    </cfRule>
    <cfRule type="cellIs" dxfId="14" priority="4" operator="equal">
      <formula>5</formula>
    </cfRule>
  </conditionalFormatting>
  <conditionalFormatting sqref="P6:P15">
    <cfRule type="cellIs" dxfId="13" priority="5" operator="equal">
      <formula>3</formula>
    </cfRule>
    <cfRule type="cellIs" dxfId="12" priority="6" operator="equal">
      <formula>4</formula>
    </cfRule>
    <cfRule type="cellIs" dxfId="11" priority="7" operator="equal">
      <formula>2</formula>
    </cfRule>
    <cfRule type="cellIs" dxfId="10" priority="8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0" zoomScaleNormal="70" workbookViewId="0">
      <selection activeCell="T27" sqref="T27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14" width="6.6640625" customWidth="1"/>
    <col min="15" max="15" width="7.5546875" style="29" customWidth="1"/>
    <col min="16" max="16" width="8.6640625" style="3" bestFit="1" customWidth="1"/>
    <col min="19" max="28" width="7.33203125" customWidth="1"/>
  </cols>
  <sheetData>
    <row r="1" spans="1:30" x14ac:dyDescent="0.3">
      <c r="D1" s="30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2</v>
      </c>
      <c r="I1" s="4">
        <f>'1'!I1</f>
        <v>1</v>
      </c>
      <c r="J1" s="4">
        <f>'1'!J1</f>
        <v>2</v>
      </c>
      <c r="K1" s="4">
        <f>'1'!K1</f>
        <v>2</v>
      </c>
      <c r="L1" s="4">
        <f>'1'!L1</f>
        <v>1</v>
      </c>
      <c r="M1" s="4">
        <f>'1'!M1</f>
        <v>3</v>
      </c>
      <c r="N1" s="4">
        <f>'1'!N1</f>
        <v>3</v>
      </c>
      <c r="Q1" s="5">
        <f>SUM(E1:N1)</f>
        <v>17</v>
      </c>
      <c r="S1" s="72">
        <v>14</v>
      </c>
      <c r="AC1" s="93" t="s">
        <v>10</v>
      </c>
      <c r="AD1" s="94"/>
    </row>
    <row r="2" spans="1:30" x14ac:dyDescent="0.3">
      <c r="S2" s="2">
        <f t="shared" ref="S2:AB2" si="0">COUNTIF(E6:E24,E1)</f>
        <v>9</v>
      </c>
      <c r="T2" s="2">
        <f t="shared" si="0"/>
        <v>12</v>
      </c>
      <c r="U2" s="2">
        <f t="shared" si="0"/>
        <v>12</v>
      </c>
      <c r="V2" s="2">
        <f t="shared" si="0"/>
        <v>4</v>
      </c>
      <c r="W2" s="2">
        <f t="shared" si="0"/>
        <v>8</v>
      </c>
      <c r="X2" s="2">
        <f t="shared" si="0"/>
        <v>6</v>
      </c>
      <c r="Y2" s="2">
        <f t="shared" si="0"/>
        <v>5</v>
      </c>
      <c r="Z2" s="2">
        <f t="shared" si="0"/>
        <v>7</v>
      </c>
      <c r="AA2" s="2">
        <f t="shared" si="0"/>
        <v>0</v>
      </c>
      <c r="AB2" s="2">
        <f t="shared" si="0"/>
        <v>0</v>
      </c>
      <c r="AC2" s="93" t="s">
        <v>11</v>
      </c>
      <c r="AD2" s="94"/>
    </row>
    <row r="3" spans="1:30" x14ac:dyDescent="0.3">
      <c r="A3" s="83" t="s">
        <v>0</v>
      </c>
      <c r="B3" s="83" t="s">
        <v>1</v>
      </c>
      <c r="C3" s="83" t="s">
        <v>3</v>
      </c>
      <c r="D3" s="83" t="s">
        <v>36</v>
      </c>
      <c r="E3" s="91" t="s">
        <v>6</v>
      </c>
      <c r="F3" s="86"/>
      <c r="G3" s="86"/>
      <c r="H3" s="86"/>
      <c r="I3" s="86"/>
      <c r="J3" s="86"/>
      <c r="K3" s="86"/>
      <c r="L3" s="86"/>
      <c r="M3" s="86"/>
      <c r="N3" s="86"/>
      <c r="O3" s="80" t="s">
        <v>4</v>
      </c>
      <c r="P3" s="80" t="s">
        <v>5</v>
      </c>
      <c r="Q3" s="83" t="s">
        <v>7</v>
      </c>
      <c r="S3" s="2">
        <f t="shared" ref="S3:AB3" si="1">$S$1-S2-S5-S4</f>
        <v>0</v>
      </c>
      <c r="T3" s="2">
        <f t="shared" si="1"/>
        <v>1</v>
      </c>
      <c r="U3" s="2">
        <f t="shared" si="1"/>
        <v>1</v>
      </c>
      <c r="V3" s="2">
        <f t="shared" si="1"/>
        <v>8</v>
      </c>
      <c r="W3" s="2">
        <f t="shared" si="1"/>
        <v>0</v>
      </c>
      <c r="X3" s="2">
        <f t="shared" si="1"/>
        <v>2</v>
      </c>
      <c r="Y3" s="2">
        <f t="shared" si="1"/>
        <v>2</v>
      </c>
      <c r="Z3" s="2">
        <f t="shared" si="1"/>
        <v>0</v>
      </c>
      <c r="AA3" s="2">
        <f t="shared" si="1"/>
        <v>12</v>
      </c>
      <c r="AB3" s="2">
        <f t="shared" si="1"/>
        <v>11</v>
      </c>
      <c r="AC3" s="93" t="s">
        <v>12</v>
      </c>
      <c r="AD3" s="94"/>
    </row>
    <row r="4" spans="1:30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4"/>
      <c r="O4" s="81"/>
      <c r="P4" s="81"/>
      <c r="Q4" s="84"/>
      <c r="S4" s="2">
        <f t="shared" ref="S4:AB4" si="2">COUNTIF(E6:E24,"=N  ")</f>
        <v>0</v>
      </c>
      <c r="T4" s="2">
        <f t="shared" si="2"/>
        <v>0</v>
      </c>
      <c r="U4" s="2">
        <f t="shared" si="2"/>
        <v>0</v>
      </c>
      <c r="V4" s="2">
        <f t="shared" si="2"/>
        <v>0</v>
      </c>
      <c r="W4" s="2">
        <f t="shared" si="2"/>
        <v>0</v>
      </c>
      <c r="X4" s="2">
        <f t="shared" si="2"/>
        <v>0</v>
      </c>
      <c r="Y4" s="2">
        <f t="shared" si="2"/>
        <v>0</v>
      </c>
      <c r="Z4" s="2">
        <f t="shared" si="2"/>
        <v>0</v>
      </c>
      <c r="AA4" s="2">
        <f t="shared" si="2"/>
        <v>0</v>
      </c>
      <c r="AB4" s="2">
        <f t="shared" si="2"/>
        <v>0</v>
      </c>
      <c r="AC4" s="93" t="s">
        <v>9</v>
      </c>
      <c r="AD4" s="94"/>
    </row>
    <row r="5" spans="1:30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82"/>
      <c r="P5" s="82"/>
      <c r="Q5" s="85"/>
      <c r="S5" s="2">
        <f t="shared" ref="S5:AB5" si="3">COUNTIF(E6:E24,"=0")</f>
        <v>5</v>
      </c>
      <c r="T5" s="2">
        <f t="shared" si="3"/>
        <v>1</v>
      </c>
      <c r="U5" s="2">
        <f t="shared" si="3"/>
        <v>1</v>
      </c>
      <c r="V5" s="2">
        <f t="shared" si="3"/>
        <v>2</v>
      </c>
      <c r="W5" s="2">
        <f t="shared" si="3"/>
        <v>6</v>
      </c>
      <c r="X5" s="2">
        <f t="shared" si="3"/>
        <v>6</v>
      </c>
      <c r="Y5" s="2">
        <f t="shared" si="3"/>
        <v>7</v>
      </c>
      <c r="Z5" s="2">
        <f t="shared" si="3"/>
        <v>7</v>
      </c>
      <c r="AA5" s="2">
        <f t="shared" si="3"/>
        <v>2</v>
      </c>
      <c r="AB5" s="2">
        <f t="shared" si="3"/>
        <v>3</v>
      </c>
      <c r="AC5" s="93" t="s">
        <v>8</v>
      </c>
      <c r="AD5" s="94"/>
    </row>
    <row r="6" spans="1:30" x14ac:dyDescent="0.3">
      <c r="A6" s="1">
        <v>1</v>
      </c>
      <c r="B6" s="1" t="s">
        <v>72</v>
      </c>
      <c r="C6" s="2">
        <v>2</v>
      </c>
      <c r="D6" s="2" t="s">
        <v>58</v>
      </c>
      <c r="E6" s="1">
        <v>1</v>
      </c>
      <c r="F6" s="1">
        <v>1</v>
      </c>
      <c r="G6" s="1">
        <v>1</v>
      </c>
      <c r="H6" s="1">
        <v>2</v>
      </c>
      <c r="I6" s="1">
        <v>0</v>
      </c>
      <c r="J6" s="1">
        <v>2</v>
      </c>
      <c r="K6" s="1">
        <v>2</v>
      </c>
      <c r="L6" s="1">
        <v>0</v>
      </c>
      <c r="M6" s="1">
        <v>0</v>
      </c>
      <c r="N6" s="1" t="s">
        <v>59</v>
      </c>
      <c r="O6" s="73">
        <v>9</v>
      </c>
      <c r="P6" s="2">
        <v>3</v>
      </c>
      <c r="Q6" s="6">
        <f>O6/$Q$1*100</f>
        <v>52.941176470588239</v>
      </c>
    </row>
    <row r="7" spans="1:30" x14ac:dyDescent="0.3">
      <c r="A7" s="1">
        <v>2</v>
      </c>
      <c r="B7" s="1" t="s">
        <v>73</v>
      </c>
      <c r="C7" s="2">
        <v>2</v>
      </c>
      <c r="D7" s="2" t="s">
        <v>58</v>
      </c>
      <c r="E7" s="1">
        <v>1</v>
      </c>
      <c r="F7" s="1">
        <v>1</v>
      </c>
      <c r="G7" s="1">
        <v>1</v>
      </c>
      <c r="H7" s="1">
        <v>2</v>
      </c>
      <c r="I7" s="1">
        <v>0</v>
      </c>
      <c r="J7" s="1">
        <v>2</v>
      </c>
      <c r="K7" s="1">
        <v>0</v>
      </c>
      <c r="L7" s="1">
        <v>0</v>
      </c>
      <c r="M7" s="1">
        <v>0</v>
      </c>
      <c r="N7" s="1">
        <v>0</v>
      </c>
      <c r="O7" s="73">
        <v>7</v>
      </c>
      <c r="P7" s="2">
        <v>3</v>
      </c>
      <c r="Q7" s="6">
        <f t="shared" ref="Q7:Q24" si="4">O7/$Q$1*100</f>
        <v>41.17647058823529</v>
      </c>
      <c r="S7" s="66" t="s">
        <v>13</v>
      </c>
      <c r="T7" s="14">
        <f>COUNTIF(P6:P24,"=2")</f>
        <v>2</v>
      </c>
      <c r="U7" s="15">
        <f>T7/$S$1*100</f>
        <v>14.285714285714285</v>
      </c>
    </row>
    <row r="8" spans="1:30" x14ac:dyDescent="0.3">
      <c r="A8" s="1">
        <v>3</v>
      </c>
      <c r="B8" s="1" t="s">
        <v>74</v>
      </c>
      <c r="C8" s="2">
        <v>2</v>
      </c>
      <c r="D8" s="2" t="s">
        <v>58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1</v>
      </c>
      <c r="L8" s="1">
        <v>1</v>
      </c>
      <c r="M8" s="1">
        <v>1</v>
      </c>
      <c r="N8" s="1">
        <v>0</v>
      </c>
      <c r="O8" s="73">
        <v>4</v>
      </c>
      <c r="P8" s="2">
        <v>2</v>
      </c>
      <c r="Q8" s="6">
        <f t="shared" si="4"/>
        <v>23.52941176470588</v>
      </c>
      <c r="S8" s="67" t="s">
        <v>14</v>
      </c>
      <c r="T8" s="8">
        <f>COUNTIF(P6:P24,"=3")</f>
        <v>10</v>
      </c>
      <c r="U8" s="13">
        <f>T8/$S$1*100</f>
        <v>71.428571428571431</v>
      </c>
    </row>
    <row r="9" spans="1:30" x14ac:dyDescent="0.3">
      <c r="A9" s="1">
        <v>4</v>
      </c>
      <c r="B9" s="1" t="s">
        <v>75</v>
      </c>
      <c r="C9" s="2">
        <v>2</v>
      </c>
      <c r="D9" s="2" t="s">
        <v>58</v>
      </c>
      <c r="E9" s="1">
        <v>1</v>
      </c>
      <c r="F9" s="1">
        <v>1</v>
      </c>
      <c r="G9" s="1">
        <v>1</v>
      </c>
      <c r="H9" s="1">
        <v>1</v>
      </c>
      <c r="I9" s="1">
        <v>0</v>
      </c>
      <c r="J9" s="1">
        <v>2</v>
      </c>
      <c r="K9" s="1">
        <v>0</v>
      </c>
      <c r="L9" s="1">
        <v>0</v>
      </c>
      <c r="M9" s="1">
        <v>1</v>
      </c>
      <c r="N9" s="1">
        <v>0</v>
      </c>
      <c r="O9" s="73">
        <v>7</v>
      </c>
      <c r="P9" s="2">
        <v>3</v>
      </c>
      <c r="Q9" s="6">
        <f t="shared" si="4"/>
        <v>41.17647058823529</v>
      </c>
      <c r="S9" s="68" t="s">
        <v>15</v>
      </c>
      <c r="T9" s="11">
        <f>COUNTIF(P6:P24,"=4")</f>
        <v>1</v>
      </c>
      <c r="U9" s="12">
        <f>T9/$S$1*100</f>
        <v>7.1428571428571423</v>
      </c>
    </row>
    <row r="10" spans="1:30" x14ac:dyDescent="0.3">
      <c r="A10" s="1">
        <v>5</v>
      </c>
      <c r="B10" s="1" t="s">
        <v>76</v>
      </c>
      <c r="C10" s="2">
        <v>1</v>
      </c>
      <c r="D10" s="2" t="s">
        <v>58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2</v>
      </c>
      <c r="K10" s="1">
        <v>2</v>
      </c>
      <c r="L10" s="1">
        <v>1</v>
      </c>
      <c r="M10" s="1">
        <v>2</v>
      </c>
      <c r="N10" s="1">
        <v>2</v>
      </c>
      <c r="O10" s="73">
        <v>14</v>
      </c>
      <c r="P10" s="2">
        <v>5</v>
      </c>
      <c r="Q10" s="6">
        <f t="shared" si="4"/>
        <v>82.35294117647058</v>
      </c>
      <c r="S10" s="69" t="s">
        <v>16</v>
      </c>
      <c r="T10" s="9">
        <f>COUNTIF(P6:P24,"=5")</f>
        <v>1</v>
      </c>
      <c r="U10" s="10">
        <f>T10/$S$1*100</f>
        <v>7.1428571428571423</v>
      </c>
    </row>
    <row r="11" spans="1:30" x14ac:dyDescent="0.3">
      <c r="A11" s="1">
        <v>6</v>
      </c>
      <c r="B11" s="1" t="s">
        <v>77</v>
      </c>
      <c r="C11" s="2">
        <v>1</v>
      </c>
      <c r="D11" s="2" t="s">
        <v>58</v>
      </c>
      <c r="E11" s="1">
        <v>1</v>
      </c>
      <c r="F11" s="1">
        <v>1</v>
      </c>
      <c r="G11" s="1">
        <v>1</v>
      </c>
      <c r="H11" s="1">
        <v>0</v>
      </c>
      <c r="I11" s="1">
        <v>1</v>
      </c>
      <c r="J11" s="1">
        <v>0</v>
      </c>
      <c r="K11" s="1">
        <v>0</v>
      </c>
      <c r="L11" s="1">
        <v>1</v>
      </c>
      <c r="M11" s="1">
        <v>1</v>
      </c>
      <c r="N11" s="1" t="s">
        <v>59</v>
      </c>
      <c r="O11" s="73">
        <v>6</v>
      </c>
      <c r="P11" s="2">
        <v>3</v>
      </c>
      <c r="Q11" s="6">
        <f t="shared" si="4"/>
        <v>35.294117647058826</v>
      </c>
    </row>
    <row r="12" spans="1:30" x14ac:dyDescent="0.3">
      <c r="A12" s="1">
        <v>7</v>
      </c>
      <c r="B12" s="1" t="s">
        <v>78</v>
      </c>
      <c r="C12" s="2">
        <v>1</v>
      </c>
      <c r="D12" s="2" t="s">
        <v>58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0</v>
      </c>
      <c r="K12" s="1">
        <v>0</v>
      </c>
      <c r="L12" s="1">
        <v>1</v>
      </c>
      <c r="M12" s="1">
        <v>1</v>
      </c>
      <c r="N12" s="1">
        <v>1</v>
      </c>
      <c r="O12" s="73">
        <v>8</v>
      </c>
      <c r="P12" s="2">
        <v>3</v>
      </c>
      <c r="Q12" s="6">
        <f t="shared" si="4"/>
        <v>47.058823529411761</v>
      </c>
      <c r="S12" s="77" t="s">
        <v>52</v>
      </c>
      <c r="T12" s="77"/>
      <c r="U12" s="65">
        <f>COUNTIF(Q6:Q24,100)</f>
        <v>0</v>
      </c>
    </row>
    <row r="13" spans="1:30" x14ac:dyDescent="0.3">
      <c r="A13" s="1">
        <v>8</v>
      </c>
      <c r="B13" s="1" t="s">
        <v>79</v>
      </c>
      <c r="C13" s="2">
        <v>1</v>
      </c>
      <c r="D13" s="2" t="s">
        <v>58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0</v>
      </c>
      <c r="L13" s="1">
        <v>1</v>
      </c>
      <c r="M13" s="1">
        <v>1</v>
      </c>
      <c r="N13" s="1">
        <v>1</v>
      </c>
      <c r="O13" s="73">
        <v>8</v>
      </c>
      <c r="P13" s="2">
        <v>3</v>
      </c>
      <c r="Q13" s="6">
        <f t="shared" si="4"/>
        <v>47.058823529411761</v>
      </c>
      <c r="S13" s="78" t="s">
        <v>17</v>
      </c>
      <c r="T13" s="79"/>
      <c r="U13" s="7">
        <f>SUM(T8:T10)/$S$1*100</f>
        <v>85.714285714285708</v>
      </c>
    </row>
    <row r="14" spans="1:30" x14ac:dyDescent="0.3">
      <c r="A14" s="1">
        <v>9</v>
      </c>
      <c r="B14" s="1" t="s">
        <v>80</v>
      </c>
      <c r="C14" s="2">
        <v>1</v>
      </c>
      <c r="D14" s="2" t="s">
        <v>58</v>
      </c>
      <c r="E14" s="1">
        <v>0</v>
      </c>
      <c r="F14" s="1">
        <v>1</v>
      </c>
      <c r="G14" s="1">
        <v>1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73">
        <v>6</v>
      </c>
      <c r="P14" s="2">
        <v>3</v>
      </c>
      <c r="Q14" s="6">
        <f t="shared" si="4"/>
        <v>35.294117647058826</v>
      </c>
      <c r="S14" s="78" t="s">
        <v>31</v>
      </c>
      <c r="T14" s="79"/>
      <c r="U14" s="7">
        <f>SUM(T9:T10)/$S$1*100</f>
        <v>14.285714285714285</v>
      </c>
    </row>
    <row r="15" spans="1:30" x14ac:dyDescent="0.3">
      <c r="A15" s="1">
        <v>10</v>
      </c>
      <c r="B15" s="1" t="s">
        <v>81</v>
      </c>
      <c r="C15" s="2">
        <v>1</v>
      </c>
      <c r="D15" s="2" t="s">
        <v>58</v>
      </c>
      <c r="E15" s="1">
        <v>0</v>
      </c>
      <c r="F15" s="1">
        <v>1</v>
      </c>
      <c r="G15" s="1">
        <v>1</v>
      </c>
      <c r="H15" s="1">
        <v>1</v>
      </c>
      <c r="I15" s="1">
        <v>1</v>
      </c>
      <c r="J15" s="1">
        <v>0</v>
      </c>
      <c r="K15" s="1">
        <v>0</v>
      </c>
      <c r="L15" s="1">
        <v>1</v>
      </c>
      <c r="M15" s="1">
        <v>1</v>
      </c>
      <c r="N15" s="1">
        <v>1</v>
      </c>
      <c r="O15" s="73">
        <v>7</v>
      </c>
      <c r="P15" s="2">
        <v>3</v>
      </c>
      <c r="Q15" s="6">
        <f t="shared" si="4"/>
        <v>41.17647058823529</v>
      </c>
      <c r="S15" s="78" t="s">
        <v>28</v>
      </c>
      <c r="T15" s="79"/>
      <c r="U15" s="7">
        <f>AVERAGE(O6:O24)</f>
        <v>7.5</v>
      </c>
    </row>
    <row r="16" spans="1:30" x14ac:dyDescent="0.3">
      <c r="A16" s="1">
        <v>11</v>
      </c>
      <c r="B16" s="1" t="s">
        <v>82</v>
      </c>
      <c r="C16" s="2">
        <v>1</v>
      </c>
      <c r="D16" s="2" t="s">
        <v>58</v>
      </c>
      <c r="E16" s="1">
        <v>0</v>
      </c>
      <c r="F16" s="1">
        <v>1</v>
      </c>
      <c r="G16" s="1">
        <v>1</v>
      </c>
      <c r="H16" s="1">
        <v>0</v>
      </c>
      <c r="I16" s="1">
        <v>1</v>
      </c>
      <c r="J16" s="1" t="s">
        <v>59</v>
      </c>
      <c r="K16" s="1">
        <v>2</v>
      </c>
      <c r="L16" s="1">
        <v>1</v>
      </c>
      <c r="M16" s="1" t="s">
        <v>59</v>
      </c>
      <c r="N16" s="1" t="s">
        <v>59</v>
      </c>
      <c r="O16" s="73">
        <v>6</v>
      </c>
      <c r="P16" s="2">
        <v>3</v>
      </c>
      <c r="Q16" s="6">
        <f t="shared" si="4"/>
        <v>35.294117647058826</v>
      </c>
      <c r="S16" s="78" t="s">
        <v>18</v>
      </c>
      <c r="T16" s="79"/>
      <c r="U16" s="7">
        <f>AVERAGE(P6:P24)</f>
        <v>3.0714285714285716</v>
      </c>
    </row>
    <row r="17" spans="1:22" x14ac:dyDescent="0.3">
      <c r="A17" s="1">
        <v>12</v>
      </c>
      <c r="B17" s="1" t="s">
        <v>83</v>
      </c>
      <c r="C17" s="2">
        <v>2</v>
      </c>
      <c r="D17" s="2" t="s">
        <v>58</v>
      </c>
      <c r="E17" s="1">
        <v>1</v>
      </c>
      <c r="F17" s="1" t="s">
        <v>59</v>
      </c>
      <c r="G17" s="1" t="s">
        <v>59</v>
      </c>
      <c r="H17" s="1">
        <v>2</v>
      </c>
      <c r="I17" s="1">
        <v>0</v>
      </c>
      <c r="J17" s="1">
        <v>1</v>
      </c>
      <c r="K17" s="1" t="s">
        <v>59</v>
      </c>
      <c r="L17" s="1">
        <v>0</v>
      </c>
      <c r="M17" s="1" t="s">
        <v>59</v>
      </c>
      <c r="N17" s="1" t="s">
        <v>59</v>
      </c>
      <c r="O17" s="73">
        <v>4</v>
      </c>
      <c r="P17" s="2">
        <v>2</v>
      </c>
      <c r="Q17" s="6">
        <f t="shared" si="4"/>
        <v>23.52941176470588</v>
      </c>
      <c r="S17" s="78" t="s">
        <v>53</v>
      </c>
      <c r="T17" s="79"/>
      <c r="U17" s="7">
        <f>AVERAGE(Q6:Q24)</f>
        <v>32.507739938080498</v>
      </c>
    </row>
    <row r="18" spans="1:22" x14ac:dyDescent="0.3">
      <c r="A18" s="1">
        <v>13</v>
      </c>
      <c r="B18" s="1" t="s">
        <v>84</v>
      </c>
      <c r="C18" s="2">
        <v>2</v>
      </c>
      <c r="D18" s="2" t="s">
        <v>58</v>
      </c>
      <c r="E18" s="1">
        <v>0</v>
      </c>
      <c r="F18" s="1">
        <v>1</v>
      </c>
      <c r="G18" s="1">
        <v>1</v>
      </c>
      <c r="H18" s="1">
        <v>1</v>
      </c>
      <c r="I18" s="1">
        <v>1</v>
      </c>
      <c r="J18" s="1">
        <v>2</v>
      </c>
      <c r="K18" s="1">
        <v>2</v>
      </c>
      <c r="L18" s="1">
        <v>0</v>
      </c>
      <c r="M18" s="1">
        <v>1</v>
      </c>
      <c r="N18" s="1" t="s">
        <v>59</v>
      </c>
      <c r="O18" s="73">
        <v>9</v>
      </c>
      <c r="P18" s="2">
        <v>3</v>
      </c>
      <c r="Q18" s="6">
        <f t="shared" si="4"/>
        <v>52.941176470588239</v>
      </c>
    </row>
    <row r="19" spans="1:22" x14ac:dyDescent="0.3">
      <c r="A19" s="1">
        <v>14</v>
      </c>
      <c r="B19" s="1" t="s">
        <v>85</v>
      </c>
      <c r="C19" s="2">
        <v>2</v>
      </c>
      <c r="D19" s="2" t="s">
        <v>58</v>
      </c>
      <c r="E19" s="1">
        <v>1</v>
      </c>
      <c r="F19" s="1">
        <v>1</v>
      </c>
      <c r="G19" s="1">
        <v>1</v>
      </c>
      <c r="H19" s="1">
        <v>2</v>
      </c>
      <c r="I19" s="1">
        <v>0</v>
      </c>
      <c r="J19" s="1">
        <v>2</v>
      </c>
      <c r="K19" s="1">
        <v>2</v>
      </c>
      <c r="L19" s="1">
        <v>0</v>
      </c>
      <c r="M19" s="1">
        <v>1</v>
      </c>
      <c r="N19" s="1" t="s">
        <v>59</v>
      </c>
      <c r="O19" s="73">
        <v>10</v>
      </c>
      <c r="P19" s="2">
        <v>4</v>
      </c>
      <c r="Q19" s="6">
        <f t="shared" si="4"/>
        <v>58.82352941176471</v>
      </c>
      <c r="S19" s="88" t="s">
        <v>51</v>
      </c>
      <c r="T19" s="89"/>
      <c r="U19" s="64" t="s">
        <v>50</v>
      </c>
      <c r="V19" s="64" t="s">
        <v>49</v>
      </c>
    </row>
    <row r="20" spans="1:22" x14ac:dyDescent="0.3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63"/>
      <c r="P20" s="2"/>
      <c r="Q20" s="6">
        <f t="shared" si="4"/>
        <v>0</v>
      </c>
      <c r="S20" s="93" t="s">
        <v>44</v>
      </c>
      <c r="T20" s="94"/>
      <c r="U20" s="70">
        <f>COUNTIF(Q6:Q24,"&gt;=85")</f>
        <v>0</v>
      </c>
      <c r="V20" s="70">
        <f>U20/S1*100</f>
        <v>0</v>
      </c>
    </row>
    <row r="21" spans="1:22" x14ac:dyDescent="0.3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63"/>
      <c r="P21" s="2"/>
      <c r="Q21" s="6">
        <f t="shared" si="4"/>
        <v>0</v>
      </c>
      <c r="S21" s="93" t="s">
        <v>45</v>
      </c>
      <c r="T21" s="94"/>
      <c r="U21" s="70">
        <f>COUNTIF(Q6:Q24,"&gt;=75")-U20</f>
        <v>1</v>
      </c>
      <c r="V21" s="70">
        <f>U21/S1*100</f>
        <v>7.1428571428571423</v>
      </c>
    </row>
    <row r="22" spans="1:22" x14ac:dyDescent="0.3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63"/>
      <c r="P22" s="2"/>
      <c r="Q22" s="6">
        <f t="shared" si="4"/>
        <v>0</v>
      </c>
      <c r="S22" s="93" t="s">
        <v>46</v>
      </c>
      <c r="T22" s="94"/>
      <c r="U22" s="70">
        <f>COUNTIF(Q6:Q24,"&gt;=65")-U21-U20</f>
        <v>0</v>
      </c>
      <c r="V22" s="70">
        <f>U22/S1*100</f>
        <v>0</v>
      </c>
    </row>
    <row r="23" spans="1:22" x14ac:dyDescent="0.3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63"/>
      <c r="P23" s="2"/>
      <c r="Q23" s="6">
        <f t="shared" si="4"/>
        <v>0</v>
      </c>
      <c r="S23" s="93" t="s">
        <v>47</v>
      </c>
      <c r="T23" s="94"/>
      <c r="U23" s="70">
        <f>COUNTIF(Q6:Q24,"&gt;=50")-U22-U21-U20</f>
        <v>3</v>
      </c>
      <c r="V23" s="70">
        <f>U23/S1*100</f>
        <v>21.428571428571427</v>
      </c>
    </row>
    <row r="24" spans="1:22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63"/>
      <c r="P24" s="2"/>
      <c r="Q24" s="6">
        <f t="shared" si="4"/>
        <v>0</v>
      </c>
      <c r="S24" s="93" t="s">
        <v>48</v>
      </c>
      <c r="T24" s="94"/>
      <c r="U24" s="70">
        <f>COUNTIF(Q6:Q24,"&lt;50")</f>
        <v>15</v>
      </c>
      <c r="V24" s="70">
        <f>U24/S1*100</f>
        <v>107.14285714285714</v>
      </c>
    </row>
    <row r="25" spans="1:22" ht="15" x14ac:dyDescent="0.25">
      <c r="A25" s="1"/>
      <c r="B25" s="1"/>
      <c r="C25" s="2"/>
      <c r="D25" s="2"/>
      <c r="E25" s="7">
        <f t="shared" ref="E25:N25" si="5">AVERAGE(E6:E24)/E1*100</f>
        <v>64.285714285714292</v>
      </c>
      <c r="F25" s="7">
        <f t="shared" si="5"/>
        <v>92.307692307692307</v>
      </c>
      <c r="G25" s="7">
        <f t="shared" si="5"/>
        <v>92.307692307692307</v>
      </c>
      <c r="H25" s="7">
        <f t="shared" si="5"/>
        <v>57.142857142857139</v>
      </c>
      <c r="I25" s="7">
        <f t="shared" si="5"/>
        <v>57.142857142857139</v>
      </c>
      <c r="J25" s="7">
        <f t="shared" si="5"/>
        <v>50</v>
      </c>
      <c r="K25" s="7">
        <f t="shared" si="5"/>
        <v>42.307692307692307</v>
      </c>
      <c r="L25" s="7">
        <f t="shared" si="5"/>
        <v>50</v>
      </c>
      <c r="M25" s="7">
        <f t="shared" si="5"/>
        <v>30.555555555555554</v>
      </c>
      <c r="N25" s="7">
        <f t="shared" si="5"/>
        <v>25</v>
      </c>
      <c r="O25" s="35">
        <f>AVERAGE(O6:O24)</f>
        <v>7.5</v>
      </c>
      <c r="P25" s="35">
        <f>AVERAGE(P6:P24)</f>
        <v>3.0714285714285716</v>
      </c>
      <c r="Q25" s="35">
        <f>AVERAGE(Q6:Q24)</f>
        <v>32.507739938080498</v>
      </c>
      <c r="S25" s="28"/>
      <c r="T25" s="28"/>
      <c r="U25" s="28"/>
    </row>
    <row r="26" spans="1:22" s="28" customFormat="1" ht="15" x14ac:dyDescent="0.25">
      <c r="C26" s="36"/>
      <c r="D26" s="36"/>
      <c r="O26" s="37"/>
      <c r="P26" s="36"/>
      <c r="S26"/>
      <c r="T26"/>
      <c r="U26"/>
    </row>
    <row r="27" spans="1:22" ht="322.5" customHeight="1" x14ac:dyDescent="0.3">
      <c r="E27" s="71" t="str">
        <f>'2'!B3</f>
        <v>1. 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Локализовать во времени хронологические рамки и рубежные события Нового времени как исторической эпохи, основные этапы отечественной и всеобщей истории Нового времени; соотносить хронологию истории России и всеобщей истории в Новое время</v>
      </c>
      <c r="F27" s="71" t="str">
        <f>'2'!B4</f>
        <v>2. 2.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	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G27" s="71" t="str">
        <f>'2'!B5</f>
        <v>3. 3.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H27" s="71" t="str">
        <f>'2'!B6</f>
        <v>4. 4. Смысловое чтение.
Умения искать, анализировать, сопоставлять и оценивать содержащуюся в различных источниках информацию о событиях и явлениях прошлого и настоящего   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v>
      </c>
      <c r="I27" s="71" t="str">
        <f>'2'!B7</f>
        <v>5. 5.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v>
      </c>
      <c r="J27" s="71" t="str">
        <f>'2'!B8</f>
        <v>6. 6.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событий, направлениях значительных передвижений – походов, завоеваний, колонизации и др.</v>
      </c>
      <c r="K27" s="71" t="str">
        <f>'2'!B9</f>
        <v>7. 7.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L27" s="71" t="str">
        <f>'2'!B10</f>
        <v>8. 8. Умение создавать, применять и преобразовывать знаки и символы, модели и схемы для решения учебных и познавательных задач.
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  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v>
      </c>
      <c r="M27" s="71" t="str">
        <f>'2'!B11</f>
        <v>9. 9.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  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v>
      </c>
      <c r="N27" s="71" t="str">
        <f>'2'!B12</f>
        <v>10. 10.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
Умение оценивать правильность выполнения учебной задачи, собственные возможности ее решения.
Владение опытом историко-культурного, цивилизационного подхода к оценке социальных явлений, современных глобальных процессов.
Сформированность основ гражданской, этнонациональной, социальной, культурной самоидентификации личности обучающегося.  Реализация историко-культурологического подхода, формирующего способности к межкультурному диалогу, восприятию и бережному отношению к культурному наследию Родины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S22:T22"/>
    <mergeCell ref="S23:T23"/>
    <mergeCell ref="S24:T24"/>
    <mergeCell ref="S15:T15"/>
    <mergeCell ref="S16:T16"/>
    <mergeCell ref="S17:T17"/>
    <mergeCell ref="S19:T19"/>
    <mergeCell ref="S20:T20"/>
    <mergeCell ref="S21:T21"/>
    <mergeCell ref="S14:T14"/>
    <mergeCell ref="AC1:AD1"/>
    <mergeCell ref="AC2:AD2"/>
    <mergeCell ref="A3:A5"/>
    <mergeCell ref="B3:B5"/>
    <mergeCell ref="C3:C5"/>
    <mergeCell ref="D3:D5"/>
    <mergeCell ref="E3:N3"/>
    <mergeCell ref="O3:O5"/>
    <mergeCell ref="P3:P5"/>
    <mergeCell ref="Q3:Q5"/>
    <mergeCell ref="AC3:AD3"/>
    <mergeCell ref="AC4:AD4"/>
    <mergeCell ref="AC5:AD5"/>
    <mergeCell ref="S12:T12"/>
    <mergeCell ref="S13:T13"/>
  </mergeCells>
  <conditionalFormatting sqref="P20:P24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25:N25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P6:P19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B8" sqref="B8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5" t="s">
        <v>2</v>
      </c>
      <c r="B1" s="97" t="s">
        <v>19</v>
      </c>
      <c r="C1" s="99" t="s">
        <v>20</v>
      </c>
      <c r="D1" s="101" t="s">
        <v>42</v>
      </c>
      <c r="E1" s="102"/>
      <c r="F1" s="102"/>
      <c r="G1" s="102"/>
      <c r="H1" s="102"/>
      <c r="I1" s="102"/>
      <c r="J1" s="102"/>
      <c r="K1" s="102"/>
      <c r="L1" s="103"/>
      <c r="M1" s="16"/>
    </row>
    <row r="2" spans="1:13" s="17" customFormat="1" ht="106.5" customHeight="1" x14ac:dyDescent="0.3">
      <c r="A2" s="96"/>
      <c r="B2" s="98"/>
      <c r="C2" s="100"/>
      <c r="D2" s="51" t="s">
        <v>21</v>
      </c>
      <c r="E2" s="51" t="s">
        <v>22</v>
      </c>
      <c r="F2" s="51" t="s">
        <v>23</v>
      </c>
      <c r="G2" s="51" t="s">
        <v>24</v>
      </c>
      <c r="H2" s="52" t="s">
        <v>29</v>
      </c>
      <c r="I2" s="52" t="s">
        <v>30</v>
      </c>
      <c r="J2" s="57" t="s">
        <v>26</v>
      </c>
      <c r="K2" s="57" t="s">
        <v>25</v>
      </c>
      <c r="L2" s="57" t="s">
        <v>32</v>
      </c>
      <c r="M2" s="18"/>
    </row>
    <row r="3" spans="1:13" s="17" customFormat="1" ht="13.8" x14ac:dyDescent="0.3">
      <c r="A3" s="19" t="s">
        <v>55</v>
      </c>
      <c r="B3" s="20" t="s">
        <v>96</v>
      </c>
      <c r="C3" s="21">
        <f>'9А'!S1</f>
        <v>12</v>
      </c>
      <c r="D3" s="53">
        <f>'9А'!T10</f>
        <v>0</v>
      </c>
      <c r="E3" s="53">
        <f>'9А'!T9</f>
        <v>4</v>
      </c>
      <c r="F3" s="53">
        <f>'9А'!T8</f>
        <v>8</v>
      </c>
      <c r="G3" s="53">
        <f>'9А'!T7</f>
        <v>0</v>
      </c>
      <c r="H3" s="54">
        <f>'9А'!U13</f>
        <v>100</v>
      </c>
      <c r="I3" s="54">
        <f>'9А'!U14</f>
        <v>33.333333333333329</v>
      </c>
      <c r="J3" s="58">
        <f>'9А'!U15</f>
        <v>8</v>
      </c>
      <c r="K3" s="58">
        <f>'9А'!U16</f>
        <v>3.3333333333333335</v>
      </c>
      <c r="L3" s="58">
        <f>'9А'!U17</f>
        <v>47.058823529411761</v>
      </c>
      <c r="M3" s="22"/>
    </row>
    <row r="4" spans="1:13" s="17" customFormat="1" ht="13.8" x14ac:dyDescent="0.3">
      <c r="A4" s="19" t="s">
        <v>56</v>
      </c>
      <c r="B4" s="23" t="s">
        <v>96</v>
      </c>
      <c r="C4" s="21">
        <f>'9В'!S1</f>
        <v>14</v>
      </c>
      <c r="D4" s="53">
        <f>'9В'!T10</f>
        <v>1</v>
      </c>
      <c r="E4" s="53">
        <f>'9В'!T9</f>
        <v>1</v>
      </c>
      <c r="F4" s="53">
        <f>'9В'!T8</f>
        <v>10</v>
      </c>
      <c r="G4" s="53">
        <f>'9В'!T7</f>
        <v>2</v>
      </c>
      <c r="H4" s="54">
        <f>'9А'!U13</f>
        <v>100</v>
      </c>
      <c r="I4" s="54">
        <f>'9В'!U14</f>
        <v>14.285714285714285</v>
      </c>
      <c r="J4" s="58">
        <f>'9В'!U15</f>
        <v>7.5</v>
      </c>
      <c r="K4" s="58">
        <f>'9В'!U16</f>
        <v>3.0714285714285716</v>
      </c>
      <c r="L4" s="58">
        <f>'9В'!U17</f>
        <v>32.507739938080498</v>
      </c>
      <c r="M4" s="22"/>
    </row>
    <row r="5" spans="1:13" s="17" customFormat="1" ht="13.8" x14ac:dyDescent="0.3">
      <c r="A5" s="25" t="s">
        <v>54</v>
      </c>
      <c r="B5" s="26" t="s">
        <v>27</v>
      </c>
      <c r="C5" s="24">
        <f>SUM(C3:C4)</f>
        <v>26</v>
      </c>
      <c r="D5" s="55">
        <f>SUM(D3:D4)</f>
        <v>1</v>
      </c>
      <c r="E5" s="55">
        <f>SUM(E3:E4)</f>
        <v>5</v>
      </c>
      <c r="F5" s="55">
        <f>SUM(F3:F4)</f>
        <v>18</v>
      </c>
      <c r="G5" s="55">
        <f>SUM(G3:G4)</f>
        <v>2</v>
      </c>
      <c r="H5" s="56">
        <f>'1'!Q47</f>
        <v>92.307692307692307</v>
      </c>
      <c r="I5" s="56">
        <f>'1'!Q48</f>
        <v>23.076923076923077</v>
      </c>
      <c r="J5" s="59">
        <f>'1'!Q49</f>
        <v>7.7307692307692308</v>
      </c>
      <c r="K5" s="59">
        <f>'1'!Q50</f>
        <v>3.1923076923076925</v>
      </c>
      <c r="L5" s="59">
        <f>'1'!Q51</f>
        <v>45.475113122171933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9А</vt:lpstr>
      <vt:lpstr>9В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2023-01-22T08:53:42Z</dcterms:modified>
</cp:coreProperties>
</file>