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2" windowWidth="16608" windowHeight="7992" tabRatio="608" activeTab="5"/>
  </bookViews>
  <sheets>
    <sheet name="1" sheetId="4" r:id="rId1"/>
    <sheet name="2" sheetId="5" r:id="rId2"/>
    <sheet name="уровни" sheetId="13" r:id="rId3"/>
    <sheet name="9А" sheetId="11" r:id="rId4"/>
    <sheet name="9В" sheetId="19" r:id="rId5"/>
    <sheet name="показатели" sheetId="6" r:id="rId6"/>
    <sheet name="отметки" sheetId="14" r:id="rId7"/>
    <sheet name="качество" sheetId="15" r:id="rId8"/>
    <sheet name="процент вып-я" sheetId="16" r:id="rId9"/>
    <sheet name="задания" sheetId="17" r:id="rId10"/>
  </sheets>
  <definedNames>
    <definedName name="_xlnm._FilterDatabase" localSheetId="0" hidden="1">'1'!$E$3:$AF$34</definedName>
    <definedName name="_xlnm.Print_Area" localSheetId="0">'1'!$A$2:$AF$52</definedName>
  </definedNames>
  <calcPr calcId="145621"/>
</workbook>
</file>

<file path=xl/calcChain.xml><?xml version="1.0" encoding="utf-8"?>
<calcChain xmlns="http://schemas.openxmlformats.org/spreadsheetml/2006/main">
  <c r="AF19" i="11" l="1"/>
  <c r="AF18" i="11"/>
  <c r="AF17" i="11"/>
  <c r="AF15" i="11"/>
  <c r="AF14" i="11"/>
  <c r="AF13" i="11"/>
  <c r="AF12" i="11"/>
  <c r="AF11" i="11"/>
  <c r="AF10" i="11"/>
  <c r="AF9" i="11"/>
  <c r="AF8" i="11"/>
  <c r="AF7" i="11"/>
  <c r="AF6" i="11"/>
  <c r="AK20" i="11"/>
  <c r="AK22" i="11"/>
  <c r="AF16" i="11"/>
  <c r="AF33" i="4"/>
  <c r="AF32" i="4"/>
  <c r="AF31" i="4"/>
  <c r="AF30" i="4"/>
  <c r="AF29" i="4"/>
  <c r="AF28" i="4"/>
  <c r="AF27" i="4"/>
  <c r="AF26" i="4"/>
  <c r="AF25" i="4"/>
  <c r="AF24" i="4"/>
  <c r="AF23" i="4"/>
  <c r="AF22" i="4"/>
  <c r="AF21" i="4"/>
  <c r="AF20" i="4"/>
  <c r="AF18" i="4"/>
  <c r="AF17" i="4"/>
  <c r="AF16" i="4"/>
  <c r="AF15" i="4"/>
  <c r="AF14" i="4"/>
  <c r="AF13" i="4"/>
  <c r="AF12" i="4"/>
  <c r="AF11" i="4"/>
  <c r="AF10" i="4"/>
  <c r="AF9" i="4"/>
  <c r="AF8" i="4"/>
  <c r="AF7" i="4"/>
  <c r="AF6" i="4"/>
  <c r="C20" i="5" l="1"/>
  <c r="C19" i="5"/>
  <c r="C18" i="5"/>
  <c r="C17" i="5"/>
  <c r="C16" i="5"/>
  <c r="C15" i="5"/>
  <c r="C14" i="5"/>
  <c r="C13" i="5"/>
  <c r="C12" i="5"/>
  <c r="C11" i="5"/>
  <c r="C10" i="5"/>
  <c r="C9" i="5"/>
  <c r="C8" i="5"/>
  <c r="C7" i="5"/>
  <c r="C6" i="5"/>
  <c r="C5" i="5"/>
  <c r="C4" i="5"/>
  <c r="C3" i="5"/>
  <c r="C4" i="6" l="1"/>
  <c r="AC28" i="19"/>
  <c r="AB28" i="19"/>
  <c r="AA28" i="19"/>
  <c r="Z28" i="19"/>
  <c r="Y28" i="19"/>
  <c r="X28" i="19"/>
  <c r="W28" i="19"/>
  <c r="V28" i="19"/>
  <c r="U28" i="19"/>
  <c r="T28" i="19"/>
  <c r="S28" i="19"/>
  <c r="R28" i="19"/>
  <c r="Q28" i="19"/>
  <c r="P28" i="19"/>
  <c r="O28" i="19"/>
  <c r="N28" i="19"/>
  <c r="M28" i="19"/>
  <c r="L28" i="19"/>
  <c r="K28" i="19"/>
  <c r="J28" i="19"/>
  <c r="I28" i="19"/>
  <c r="H28" i="19"/>
  <c r="G28" i="19"/>
  <c r="F28" i="19"/>
  <c r="E28" i="19"/>
  <c r="AE26" i="19"/>
  <c r="AD26" i="19"/>
  <c r="AJ16" i="19"/>
  <c r="K4" i="6" s="1"/>
  <c r="AJ15" i="19"/>
  <c r="J4" i="6" s="1"/>
  <c r="AI10" i="19"/>
  <c r="D4" i="6" s="1"/>
  <c r="AI9" i="19"/>
  <c r="AJ9" i="19" s="1"/>
  <c r="AI8" i="19"/>
  <c r="AJ8" i="19" s="1"/>
  <c r="AI7" i="19"/>
  <c r="AJ7" i="19" s="1"/>
  <c r="AY5" i="19"/>
  <c r="AX5" i="19"/>
  <c r="AW5" i="19"/>
  <c r="AV5" i="19"/>
  <c r="AU5" i="19"/>
  <c r="AT5" i="19"/>
  <c r="AS5" i="19"/>
  <c r="AR5" i="19"/>
  <c r="AQ5" i="19"/>
  <c r="AP5" i="19"/>
  <c r="AO5" i="19"/>
  <c r="AN5" i="19"/>
  <c r="AM5" i="19"/>
  <c r="AL5" i="19"/>
  <c r="AK5" i="19"/>
  <c r="AJ5" i="19"/>
  <c r="AI5" i="19"/>
  <c r="AH5" i="19"/>
  <c r="AY4" i="19"/>
  <c r="AX4" i="19"/>
  <c r="AW4" i="19"/>
  <c r="AV4" i="19"/>
  <c r="AU4" i="19"/>
  <c r="AT4" i="19"/>
  <c r="AS4" i="19"/>
  <c r="AR4" i="19"/>
  <c r="AQ4" i="19"/>
  <c r="AP4" i="19"/>
  <c r="AO4" i="19"/>
  <c r="AN4" i="19"/>
  <c r="AM4" i="19"/>
  <c r="AL4" i="19"/>
  <c r="AK4" i="19"/>
  <c r="AJ4" i="19"/>
  <c r="AI4" i="19"/>
  <c r="AH4" i="19"/>
  <c r="V1" i="19"/>
  <c r="AY2" i="19" s="1"/>
  <c r="I20" i="5" s="1"/>
  <c r="U1" i="19"/>
  <c r="U26" i="19" s="1"/>
  <c r="T1" i="19"/>
  <c r="AW2" i="19" s="1"/>
  <c r="S1" i="19"/>
  <c r="R1" i="19"/>
  <c r="Q1" i="19"/>
  <c r="Q26" i="19" s="1"/>
  <c r="P1" i="19"/>
  <c r="AS2" i="19" s="1"/>
  <c r="O1" i="19"/>
  <c r="O26" i="19" s="1"/>
  <c r="N1" i="19"/>
  <c r="AQ2" i="19" s="1"/>
  <c r="I12" i="5" s="1"/>
  <c r="M1" i="19"/>
  <c r="M26" i="19" s="1"/>
  <c r="L1" i="19"/>
  <c r="AO2" i="19" s="1"/>
  <c r="K1" i="19"/>
  <c r="K26" i="19" s="1"/>
  <c r="J1" i="19"/>
  <c r="AM2" i="19" s="1"/>
  <c r="I1" i="19"/>
  <c r="I26" i="19" s="1"/>
  <c r="H1" i="19"/>
  <c r="AK2" i="19" s="1"/>
  <c r="G1" i="19"/>
  <c r="G26" i="19" s="1"/>
  <c r="F1" i="19"/>
  <c r="AI2" i="19" s="1"/>
  <c r="I4" i="5" s="1"/>
  <c r="E1" i="19"/>
  <c r="E26" i="19" s="1"/>
  <c r="F1" i="11"/>
  <c r="G1" i="11"/>
  <c r="H1" i="11"/>
  <c r="I1" i="11"/>
  <c r="J1" i="11"/>
  <c r="K1" i="11"/>
  <c r="L1" i="11"/>
  <c r="M1" i="11"/>
  <c r="N1" i="11"/>
  <c r="O1" i="11"/>
  <c r="P1" i="11"/>
  <c r="AS2" i="11" s="1"/>
  <c r="H14" i="5" s="1"/>
  <c r="Q1" i="11"/>
  <c r="AT2" i="11" s="1"/>
  <c r="H15" i="5" s="1"/>
  <c r="R1" i="11"/>
  <c r="AU2" i="11" s="1"/>
  <c r="H16" i="5" s="1"/>
  <c r="S1" i="11"/>
  <c r="S26" i="11" s="1"/>
  <c r="T1" i="11"/>
  <c r="AW2" i="11" s="1"/>
  <c r="H18" i="5" s="1"/>
  <c r="U1" i="11"/>
  <c r="AX2" i="11" s="1"/>
  <c r="H19" i="5" s="1"/>
  <c r="V1" i="11"/>
  <c r="AY2" i="11" s="1"/>
  <c r="H20" i="5" s="1"/>
  <c r="E1" i="11"/>
  <c r="AS4" i="11"/>
  <c r="AT4" i="11"/>
  <c r="AU4" i="11"/>
  <c r="AV4" i="11"/>
  <c r="AW4" i="11"/>
  <c r="AX4" i="11"/>
  <c r="AY4" i="11"/>
  <c r="AS5" i="11"/>
  <c r="AT5" i="11"/>
  <c r="AU5" i="11"/>
  <c r="AV5" i="11"/>
  <c r="AW5" i="11"/>
  <c r="AX5" i="11"/>
  <c r="AY5" i="11"/>
  <c r="AI7" i="11"/>
  <c r="AC28" i="11"/>
  <c r="AB28" i="11"/>
  <c r="AA28" i="11"/>
  <c r="Z28" i="11"/>
  <c r="Y28" i="11"/>
  <c r="X28" i="11"/>
  <c r="W28" i="11"/>
  <c r="V28" i="11"/>
  <c r="U28" i="11"/>
  <c r="T28" i="11"/>
  <c r="S28" i="11"/>
  <c r="R28" i="11"/>
  <c r="Q28" i="11"/>
  <c r="AE43" i="4"/>
  <c r="AF43" i="4" s="1"/>
  <c r="AF1" i="4"/>
  <c r="Q34" i="4"/>
  <c r="R34" i="4"/>
  <c r="S34" i="4"/>
  <c r="T34" i="4"/>
  <c r="U34" i="4"/>
  <c r="V34" i="4"/>
  <c r="Q37" i="4"/>
  <c r="J15" i="5" s="1"/>
  <c r="G15" i="5" s="1"/>
  <c r="R37" i="4"/>
  <c r="J16" i="5" s="1"/>
  <c r="G16" i="5" s="1"/>
  <c r="S37" i="4"/>
  <c r="J17" i="5" s="1"/>
  <c r="G17" i="5" s="1"/>
  <c r="T37" i="4"/>
  <c r="J18" i="5" s="1"/>
  <c r="G18" i="5" s="1"/>
  <c r="U37" i="4"/>
  <c r="J19" i="5" s="1"/>
  <c r="G19" i="5" s="1"/>
  <c r="V37" i="4"/>
  <c r="J20" i="5" s="1"/>
  <c r="G20" i="5" s="1"/>
  <c r="W37" i="4"/>
  <c r="X37" i="4"/>
  <c r="Y37" i="4"/>
  <c r="Z37" i="4"/>
  <c r="AA37" i="4"/>
  <c r="Q39" i="4"/>
  <c r="R39" i="4"/>
  <c r="S39" i="4"/>
  <c r="T39" i="4"/>
  <c r="U39" i="4"/>
  <c r="V39" i="4"/>
  <c r="W39" i="4"/>
  <c r="X39" i="4"/>
  <c r="Y39" i="4"/>
  <c r="Z39" i="4"/>
  <c r="AA39" i="4"/>
  <c r="Q40" i="4"/>
  <c r="R40" i="4"/>
  <c r="S40" i="4"/>
  <c r="T40" i="4"/>
  <c r="U40" i="4"/>
  <c r="V40" i="4"/>
  <c r="W40" i="4"/>
  <c r="X40" i="4"/>
  <c r="Y40" i="4"/>
  <c r="Z40" i="4"/>
  <c r="AA40" i="4"/>
  <c r="R26" i="11" l="1"/>
  <c r="AU2" i="19"/>
  <c r="I16" i="5" s="1"/>
  <c r="V26" i="11"/>
  <c r="J26" i="19"/>
  <c r="AI3" i="19"/>
  <c r="AM3" i="19"/>
  <c r="AQ3" i="19"/>
  <c r="AK3" i="19"/>
  <c r="AO3" i="19"/>
  <c r="AS3" i="19"/>
  <c r="AW3" i="19"/>
  <c r="I8" i="5"/>
  <c r="L26" i="19"/>
  <c r="AV2" i="11"/>
  <c r="H17" i="5" s="1"/>
  <c r="F26" i="19"/>
  <c r="N26" i="19"/>
  <c r="V26" i="19"/>
  <c r="H26" i="19"/>
  <c r="P26" i="19"/>
  <c r="I6" i="5"/>
  <c r="I10" i="5"/>
  <c r="I14" i="5"/>
  <c r="I18" i="5"/>
  <c r="AY3" i="11"/>
  <c r="AY3" i="19"/>
  <c r="G4" i="6"/>
  <c r="AJ13" i="19"/>
  <c r="AJ10" i="19"/>
  <c r="F4" i="6"/>
  <c r="E4" i="6"/>
  <c r="AJ2" i="19"/>
  <c r="AN2" i="19"/>
  <c r="AR2" i="19"/>
  <c r="AV2" i="19"/>
  <c r="AF1" i="19"/>
  <c r="AJ14" i="19"/>
  <c r="I4" i="6" s="1"/>
  <c r="AH2" i="19"/>
  <c r="AL2" i="19"/>
  <c r="AP2" i="19"/>
  <c r="AT2" i="19"/>
  <c r="AX2" i="19"/>
  <c r="U26" i="11"/>
  <c r="Q26" i="11"/>
  <c r="T26" i="11"/>
  <c r="AU3" i="11"/>
  <c r="AX3" i="11"/>
  <c r="AT3" i="11"/>
  <c r="AW3" i="11"/>
  <c r="AS3" i="11"/>
  <c r="Y38" i="4"/>
  <c r="U38" i="4"/>
  <c r="Q38" i="4"/>
  <c r="Z38" i="4"/>
  <c r="V38" i="4"/>
  <c r="R38" i="4"/>
  <c r="AA38" i="4"/>
  <c r="W38" i="4"/>
  <c r="S38" i="4"/>
  <c r="X38" i="4"/>
  <c r="T38" i="4"/>
  <c r="P28" i="11"/>
  <c r="O28" i="11"/>
  <c r="N28" i="11"/>
  <c r="M28" i="11"/>
  <c r="L28" i="11"/>
  <c r="K28" i="11"/>
  <c r="J28" i="11"/>
  <c r="I28" i="11"/>
  <c r="H28" i="11"/>
  <c r="G28" i="11"/>
  <c r="F28" i="11"/>
  <c r="E28" i="11"/>
  <c r="AU3" i="19" l="1"/>
  <c r="AF17" i="19"/>
  <c r="AF13" i="19"/>
  <c r="AF9" i="19"/>
  <c r="AF18" i="19"/>
  <c r="AF14" i="19"/>
  <c r="AF10" i="19"/>
  <c r="AF7" i="19"/>
  <c r="AF19" i="19"/>
  <c r="AF15" i="19"/>
  <c r="AF11" i="19"/>
  <c r="AF6" i="19"/>
  <c r="AF16" i="19"/>
  <c r="AF12" i="19"/>
  <c r="AF8" i="19"/>
  <c r="AV3" i="11"/>
  <c r="AH3" i="19"/>
  <c r="I3" i="5"/>
  <c r="AJ3" i="19"/>
  <c r="I5" i="5"/>
  <c r="AT3" i="19"/>
  <c r="I15" i="5"/>
  <c r="AV3" i="19"/>
  <c r="I17" i="5"/>
  <c r="AP3" i="19"/>
  <c r="I11" i="5"/>
  <c r="AR3" i="19"/>
  <c r="I13" i="5"/>
  <c r="AX3" i="19"/>
  <c r="I19" i="5"/>
  <c r="AL3" i="19"/>
  <c r="I7" i="5"/>
  <c r="AN3" i="19"/>
  <c r="I9" i="5"/>
  <c r="F37" i="4"/>
  <c r="J4" i="5" s="1"/>
  <c r="G4" i="5" s="1"/>
  <c r="G37" i="4"/>
  <c r="J5" i="5" s="1"/>
  <c r="G5" i="5" s="1"/>
  <c r="H37" i="4"/>
  <c r="J6" i="5" s="1"/>
  <c r="G6" i="5" s="1"/>
  <c r="I37" i="4"/>
  <c r="J7" i="5" s="1"/>
  <c r="G7" i="5" s="1"/>
  <c r="J37" i="4"/>
  <c r="J8" i="5" s="1"/>
  <c r="G8" i="5" s="1"/>
  <c r="K37" i="4"/>
  <c r="J9" i="5" s="1"/>
  <c r="G9" i="5" s="1"/>
  <c r="L37" i="4"/>
  <c r="J10" i="5" s="1"/>
  <c r="G10" i="5" s="1"/>
  <c r="M37" i="4"/>
  <c r="J11" i="5" s="1"/>
  <c r="G11" i="5" s="1"/>
  <c r="N37" i="4"/>
  <c r="J12" i="5" s="1"/>
  <c r="G12" i="5" s="1"/>
  <c r="O37" i="4"/>
  <c r="J13" i="5" s="1"/>
  <c r="G13" i="5" s="1"/>
  <c r="P37" i="4"/>
  <c r="J14" i="5" s="1"/>
  <c r="G14" i="5" s="1"/>
  <c r="AB37" i="4"/>
  <c r="AC37" i="4"/>
  <c r="E37" i="4"/>
  <c r="J3" i="5" s="1"/>
  <c r="G3" i="5" s="1"/>
  <c r="C3" i="6"/>
  <c r="AJ16" i="11"/>
  <c r="K3" i="6" s="1"/>
  <c r="AJ15" i="11"/>
  <c r="J3" i="6" s="1"/>
  <c r="AI10" i="11"/>
  <c r="AJ10" i="11" s="1"/>
  <c r="AI9" i="11"/>
  <c r="AI8" i="11"/>
  <c r="F3" i="6" s="1"/>
  <c r="AJ7" i="11"/>
  <c r="AR5" i="11"/>
  <c r="AQ5" i="11"/>
  <c r="AP5" i="11"/>
  <c r="AO5" i="11"/>
  <c r="AN5" i="11"/>
  <c r="AM5" i="11"/>
  <c r="AL5" i="11"/>
  <c r="AK5" i="11"/>
  <c r="AJ5" i="11"/>
  <c r="AI5" i="11"/>
  <c r="AH5" i="11"/>
  <c r="AR4" i="11"/>
  <c r="AQ4" i="11"/>
  <c r="AP4" i="11"/>
  <c r="AO4" i="11"/>
  <c r="AN4" i="11"/>
  <c r="AM4" i="11"/>
  <c r="AL4" i="11"/>
  <c r="AK4" i="11"/>
  <c r="AJ4" i="11"/>
  <c r="AI4" i="11"/>
  <c r="AH4" i="11"/>
  <c r="AR2" i="11"/>
  <c r="H13" i="5" s="1"/>
  <c r="AQ2" i="11"/>
  <c r="H12" i="5" s="1"/>
  <c r="AP2" i="11"/>
  <c r="H11" i="5" s="1"/>
  <c r="AO2" i="11"/>
  <c r="H10" i="5" s="1"/>
  <c r="AN2" i="11"/>
  <c r="H9" i="5" s="1"/>
  <c r="AM2" i="11"/>
  <c r="H8" i="5" s="1"/>
  <c r="AL2" i="11"/>
  <c r="H7" i="5" s="1"/>
  <c r="AK2" i="11"/>
  <c r="H6" i="5" s="1"/>
  <c r="AJ2" i="11"/>
  <c r="H5" i="5" s="1"/>
  <c r="AI2" i="11"/>
  <c r="H4" i="5" s="1"/>
  <c r="AH2" i="11"/>
  <c r="H3" i="5" s="1"/>
  <c r="AE26" i="11"/>
  <c r="AD26" i="11"/>
  <c r="P26" i="11"/>
  <c r="O26" i="11"/>
  <c r="N26" i="11"/>
  <c r="M26" i="11"/>
  <c r="L26" i="11"/>
  <c r="K26" i="11"/>
  <c r="J26" i="11"/>
  <c r="I26" i="11"/>
  <c r="H26" i="11"/>
  <c r="G26" i="11"/>
  <c r="F26" i="11"/>
  <c r="E26" i="11"/>
  <c r="AF1" i="11"/>
  <c r="F39" i="4"/>
  <c r="G39" i="4"/>
  <c r="H39" i="4"/>
  <c r="I39" i="4"/>
  <c r="J39" i="4"/>
  <c r="K39" i="4"/>
  <c r="L39" i="4"/>
  <c r="M39" i="4"/>
  <c r="N39" i="4"/>
  <c r="O39" i="4"/>
  <c r="P39" i="4"/>
  <c r="AB39" i="4"/>
  <c r="AC39" i="4"/>
  <c r="E39" i="4"/>
  <c r="AE34" i="4"/>
  <c r="AD34" i="4"/>
  <c r="AJ24" i="19" l="1"/>
  <c r="AK24" i="19" s="1"/>
  <c r="AJ20" i="19"/>
  <c r="AJ17" i="19"/>
  <c r="L4" i="6" s="1"/>
  <c r="AF26" i="19"/>
  <c r="AJ12" i="19"/>
  <c r="AJ3" i="11"/>
  <c r="AN3" i="11"/>
  <c r="AR3" i="11"/>
  <c r="AK3" i="11"/>
  <c r="AO3" i="11"/>
  <c r="AH3" i="11"/>
  <c r="AL3" i="11"/>
  <c r="AP3" i="11"/>
  <c r="AJ14" i="11"/>
  <c r="I3" i="6" s="1"/>
  <c r="AI3" i="11"/>
  <c r="AM3" i="11"/>
  <c r="AQ3" i="11"/>
  <c r="AJ13" i="11"/>
  <c r="D3" i="6"/>
  <c r="E3" i="6"/>
  <c r="G3" i="6"/>
  <c r="AJ8" i="11"/>
  <c r="AJ9" i="11"/>
  <c r="AF52" i="4"/>
  <c r="K5" i="6" s="1"/>
  <c r="AF51" i="4"/>
  <c r="J5" i="6" s="1"/>
  <c r="AE46" i="4"/>
  <c r="AF46" i="4" s="1"/>
  <c r="AE45" i="4"/>
  <c r="AE44" i="4"/>
  <c r="AF44" i="4" s="1"/>
  <c r="AJ24" i="11" l="1"/>
  <c r="AK24" i="11" s="1"/>
  <c r="AJ21" i="11"/>
  <c r="AK21" i="11" s="1"/>
  <c r="H3" i="6"/>
  <c r="H4" i="6"/>
  <c r="AJ21" i="19"/>
  <c r="AK20" i="19"/>
  <c r="AJ12" i="11"/>
  <c r="AJ17" i="11"/>
  <c r="L3" i="6" s="1"/>
  <c r="AF26" i="11"/>
  <c r="AF50" i="4"/>
  <c r="I5" i="6" s="1"/>
  <c r="C5" i="6"/>
  <c r="AF45" i="4"/>
  <c r="AF49" i="4"/>
  <c r="H5" i="6" s="1"/>
  <c r="G5" i="6"/>
  <c r="F5" i="6"/>
  <c r="D5" i="6"/>
  <c r="E5" i="6"/>
  <c r="AJ23" i="11" l="1"/>
  <c r="AK23" i="11" s="1"/>
  <c r="AK21" i="19"/>
  <c r="F40" i="4"/>
  <c r="G40" i="4"/>
  <c r="H40" i="4"/>
  <c r="I40" i="4"/>
  <c r="J40" i="4"/>
  <c r="K40" i="4"/>
  <c r="L40" i="4"/>
  <c r="M40" i="4"/>
  <c r="N40" i="4"/>
  <c r="O40" i="4"/>
  <c r="P40" i="4"/>
  <c r="AB40" i="4"/>
  <c r="AC40" i="4"/>
  <c r="E40" i="4"/>
  <c r="F34" i="4"/>
  <c r="G34" i="4"/>
  <c r="H34" i="4"/>
  <c r="I34" i="4"/>
  <c r="J34" i="4"/>
  <c r="K34" i="4"/>
  <c r="L34" i="4"/>
  <c r="M34" i="4"/>
  <c r="N34" i="4"/>
  <c r="O34" i="4"/>
  <c r="P34" i="4"/>
  <c r="E34" i="4"/>
  <c r="AK22" i="19" l="1"/>
  <c r="AJ23" i="19"/>
  <c r="AK23" i="19" s="1"/>
  <c r="AB38" i="4"/>
  <c r="M38" i="4"/>
  <c r="I38" i="4"/>
  <c r="E38" i="4"/>
  <c r="P38" i="4"/>
  <c r="L38" i="4"/>
  <c r="H38" i="4"/>
  <c r="O38" i="4"/>
  <c r="K38" i="4"/>
  <c r="G38" i="4"/>
  <c r="AC38" i="4"/>
  <c r="N38" i="4"/>
  <c r="J38" i="4"/>
  <c r="F38" i="4"/>
  <c r="AF48" i="4" l="1"/>
  <c r="J53" i="4"/>
  <c r="K53" i="4" s="1"/>
  <c r="J49" i="4"/>
  <c r="K49" i="4" s="1"/>
  <c r="AF34" i="4"/>
  <c r="AF53" i="4"/>
  <c r="L5" i="6" s="1"/>
  <c r="J50" i="4" l="1"/>
  <c r="K50" i="4" l="1"/>
  <c r="K51" i="4" l="1"/>
  <c r="K52" i="4"/>
</calcChain>
</file>

<file path=xl/sharedStrings.xml><?xml version="1.0" encoding="utf-8"?>
<sst xmlns="http://schemas.openxmlformats.org/spreadsheetml/2006/main" count="725" uniqueCount="107">
  <si>
    <t>N</t>
  </si>
  <si>
    <t>Фамилия</t>
  </si>
  <si>
    <t>Класс</t>
  </si>
  <si>
    <t>Вариант</t>
  </si>
  <si>
    <t>Первичный балл</t>
  </si>
  <si>
    <t>Отметка</t>
  </si>
  <si>
    <t>Выполнение заданий</t>
  </si>
  <si>
    <t>% вып-я</t>
  </si>
  <si>
    <t>не справились</t>
  </si>
  <si>
    <t>не приступали</t>
  </si>
  <si>
    <t>писало работу</t>
  </si>
  <si>
    <t>справились без ошибок</t>
  </si>
  <si>
    <t>допустили ошибки</t>
  </si>
  <si>
    <t>отметка 2</t>
  </si>
  <si>
    <t>отметка 3</t>
  </si>
  <si>
    <t>отметка 4</t>
  </si>
  <si>
    <t>отметка 5</t>
  </si>
  <si>
    <t>уровень обученности</t>
  </si>
  <si>
    <t>средняя отметка</t>
  </si>
  <si>
    <t>ФИО учителя</t>
  </si>
  <si>
    <t>Кол-во учащихся</t>
  </si>
  <si>
    <t>"5"</t>
  </si>
  <si>
    <t>"4"</t>
  </si>
  <si>
    <t>"3"</t>
  </si>
  <si>
    <t>"2"</t>
  </si>
  <si>
    <t>Средний оценочный балл</t>
  </si>
  <si>
    <t>Средний тестовый балл</t>
  </si>
  <si>
    <t>ИТОГО</t>
  </si>
  <si>
    <t>средний тестовый балл</t>
  </si>
  <si>
    <t>Уровень обученности</t>
  </si>
  <si>
    <t>Качество обученности</t>
  </si>
  <si>
    <t>качество обученности</t>
  </si>
  <si>
    <t>Средний процент выполнения</t>
  </si>
  <si>
    <t xml:space="preserve">№ задания </t>
  </si>
  <si>
    <t>справились без ошибок (в %)</t>
  </si>
  <si>
    <t>Максимум</t>
  </si>
  <si>
    <t>класс</t>
  </si>
  <si>
    <t>По ОО</t>
  </si>
  <si>
    <t>По региону</t>
  </si>
  <si>
    <t>По России</t>
  </si>
  <si>
    <t>Максимум за задание</t>
  </si>
  <si>
    <t xml:space="preserve">проверяемые требования (умения) </t>
  </si>
  <si>
    <t xml:space="preserve">Итоги </t>
  </si>
  <si>
    <t>справились c ошибками (в %)</t>
  </si>
  <si>
    <t>средний процент вып-я</t>
  </si>
  <si>
    <t>ВЫСОКИЙ</t>
  </si>
  <si>
    <t>ПОВЫШЕННЫЙ</t>
  </si>
  <si>
    <t>БАЗОВЫЙ</t>
  </si>
  <si>
    <t>ПОНИЖЕННЫЙ</t>
  </si>
  <si>
    <t>НЕДОСТАТОЧНЫЙ</t>
  </si>
  <si>
    <t>%</t>
  </si>
  <si>
    <t>кол-во</t>
  </si>
  <si>
    <t>уровень</t>
  </si>
  <si>
    <t>набрали МАХ</t>
  </si>
  <si>
    <t>средний % вып-я</t>
  </si>
  <si>
    <t>среднее</t>
  </si>
  <si>
    <t>9А</t>
  </si>
  <si>
    <t>9В</t>
  </si>
  <si>
    <t>Головков Даниил</t>
  </si>
  <si>
    <t>х</t>
  </si>
  <si>
    <t>Идеменева Татьяна</t>
  </si>
  <si>
    <t>Кандеров Сергей</t>
  </si>
  <si>
    <t>Кистанова Ольга</t>
  </si>
  <si>
    <t>Кнутиков Владислав</t>
  </si>
  <si>
    <t>Назарова Дарья</t>
  </si>
  <si>
    <t>Саидов Артем</t>
  </si>
  <si>
    <t>Смирнов Никита</t>
  </si>
  <si>
    <t>Фахрутдинов Дамир</t>
  </si>
  <si>
    <t>Чуканов Виктор</t>
  </si>
  <si>
    <t>Шальнов  Владимир</t>
  </si>
  <si>
    <t>Бахтиери Далер</t>
  </si>
  <si>
    <t>Глухов Михаил</t>
  </si>
  <si>
    <t>Каменов Максим</t>
  </si>
  <si>
    <t>Камамедова  Светлана</t>
  </si>
  <si>
    <t>Маликов Билол</t>
  </si>
  <si>
    <t>Бухариева Марзия</t>
  </si>
  <si>
    <t>Островерхов Денис</t>
  </si>
  <si>
    <t>Хаустова Анна</t>
  </si>
  <si>
    <t xml:space="preserve">БондаренкоЮрий </t>
  </si>
  <si>
    <t>Шальнов Иван</t>
  </si>
  <si>
    <t>Тисленко Дмитрий</t>
  </si>
  <si>
    <t>Чирков Богдан</t>
  </si>
  <si>
    <t>Багров Александр</t>
  </si>
  <si>
    <t>Алмакаев Владимир</t>
  </si>
  <si>
    <t>Воробьев Антон</t>
  </si>
  <si>
    <t>Леонтьева Олеся</t>
  </si>
  <si>
    <t>Фадеев Даниил</t>
  </si>
  <si>
    <t>33.3</t>
  </si>
  <si>
    <t>1.1. 1.1. Особенности географического положения России. Территория и акватория, морские и сухопутные границы.
Умения устанавливать причинно-следственные связи, строить логическое рассуждение.
Умения создавать, применять и преобразовывать знаки и символы, модели и схемы для решения учебных и познавательных задач. 
Представления об основных этапах географического освоения Земли, открытиях великих путешественников и землепроходцев, исследованиях материков Земли.
Первичные компетенции использования территориального подхода как основы географического мышления, владение понятийным аппаратом географии.
Умения ориентироваться в источниках географической информации, выявлять взаимодополняющую географическую информацию. 
Умение различать изученные географические объекты</t>
  </si>
  <si>
    <t>1.2. 1.2. Особенности географического положения России. Территория и акватория, морские и сухопутные границы.    
Умения устанавливать причинно-следственные связи, строить логическое рассуждение.
Умения создавать, применять и преобразовывать знаки и символы, модели и схемы для решения учебных и познавательных задач. 
Представления об основных этапах географического освоения Земли, открытиях великих путешественников и землепроходцев, исследованиях материков Земли.
Первичные компетенции использования территориального подхода как основы географического мышления, владение понятийным аппаратом географии.
Умения ориентироваться в источниках географической информации, выявлять взаимодополняющую географическую информацию. 
Умение различать изученные географические объекты</t>
  </si>
  <si>
    <t>2.1. 2.1. Особенности географического положения России. Территория и акватория, морские и сухопутные границы.    
Умения определять понятия, создавать обобщения, устанавливать аналогии. 
Умения устанавливать причинно-следственные связи, строить логическое рассуждение.
Умения: ориентироваться в источниках географической информации; определять и сравнивать качественные и количественные показатели, характеризующие географические объекты, их положение в пространстве.
Умения использовать источники географической информации для решения различных задач: выявление географических зависимостей и закономерностей; расчет количественных показателей, характеризующих географические объекты, сопоставление географической информации</t>
  </si>
  <si>
    <t>2.2. 2.2. Особенности географического положения России. Территория и акватория, морские и сухопутные границы    
Умения определять понятия, создавать обобщения, устанавливать аналогии. 
Умения устанавливать причинно-следственные связи, строить логическое рассуждение.
Умения: ориентироваться в источниках географической информации; определять и сравнивать качественные и количественные показатели, характеризующие географические объекты, их положение в пространстве.
Умения использовать источники географической информации для решения различных задач: выявление географических зависимостей и закономерностей; расчет количественных показателей, характеризующих географические объекты, сопоставление географической информации</t>
  </si>
  <si>
    <t>3.1. 3.1. Природа России. Особенности геологического строения и распространения крупных форм рельефа    
Умения определять понятия, создавать обобщения, устанавливать аналогии, классифицировать. 
Умения устанавливать причинно-следственные связи, строить логическое рассуждение.
Умения: ориентироваться в источниках географической информации: находить и извлекать необходимую информацию; определять и сравнивать качественные и количественные показатели, характеризующие географические объекты, процессы и явления, их положение в пространстве; выявлять взаимодополняющую географическую информацию, представленную в одном или нескольких источниках.
Умения: различать изученные географические объекты, процессы и явления; сравнивать географические объекты, процессы и явления на основе известных характерных свойств.
Умение различать географические процессы и явления, определяющие особенности компонентов природы отдельных территорий</t>
  </si>
  <si>
    <t>3.2. 3.2. Природа России. Особенности геологического строения и распространения крупных форм рельефа    
Умения определять понятия, создавать обобщения, устанавливать аналогии, классифицировать. 
Умения устанавливать причинно-следственные связи, строить логическое рассуждение.
Умения: ориентироваться в источниках географической информации: находить и извлекать необходимую информацию; определять и сравнивать качественные и количественные показатели, характеризующие географические объекты, процессы и явления, их положение в пространстве; выявлять взаимодополняющую географическую информацию, представленную в одном или нескольких источниках.
Умения: различать изученные географические объекты, процессы и явления; сравнивать географические объекты, процессы и явления на основе известных характерных свойств.
Умение различать географические процессы и явления, определяющие особенности компонентов природы отдельных территорий</t>
  </si>
  <si>
    <t>3.3. 3.3. Природа России. Особенности геологического строения и распространения крупных форм рельефа    
Умения определять понятия, создавать обобщения, устанавливать аналогии, классифицировать. 
Умения устанавливать причинно-следственные связи, строить логическое рассуждение.
Умения: ориентироваться в источниках географической информации: находить и извлекать необходимую информацию; определять и сравнивать качественные и количественные показатели, характеризующие географические объекты, процессы и явления, их положение в пространстве; выявлять взаимодополняющую географическую информацию, представленную в одном или нескольких источниках.
Умения: различать изученные географические объекты, процессы и явления; сравнивать географические объекты, процессы и явления на основе известных характерных свойств.
Умение различать географические процессы и явления, определяющие особенности компонентов природы отдельных территорий</t>
  </si>
  <si>
    <t>4.1. 4.1. Природа России. Внутренние воды и водные ресурсы, особенности их размещения на территории страны. Моря России 
Умения устанавливать причинно-следственные связи, строить логическое рассуждение, умозаключение  и делать выводы.
Смысловое чтение.
Первичные компетенции использования территориального подхода как основы географического мышления, владение понятийным аппаратом географии.
Умения ориентироваться в источниках географической информации: находить и извлекать необходимую информацию; определять и сравнивать качественные и количественные показатели, характеризующие географические объекты, процессы и явления, их положение в пространстве; выявлять недостающую и/или взаимодополняющую географическую информацию, представленную в одном или нескольких источниках.
Умения использовать источники географической информации для решения различных задач: выявление географических зависимостей и закономерностей; расчет количественных показателей, характеризующих географические объекты</t>
  </si>
  <si>
    <t>4.2. 4.2. Природа России. Внутренние воды и водные ресурсы, особенности их размещения на территории страны. Моря России 
Умения устанавливать причинно-следственные связи, строить логическое рассуждение, умозаключение  и делать выводы.
Смысловое чтение.
Первичные компетенции использования территориального подхода как основы географического мышления, владение понятийным аппаратом географии.
Умения ориентироваться в источниках географической информации: находить и извлекать необходимую информацию; определять и сравнивать качественные и количественные показатели, характеризующие географические объекты, процессы и явления, их положение в пространстве; выявлять недостающую и/или взаимодополняющую географическую информацию, представленную в одном или нескольких источниках.
Умения использовать источники географической информации для решения различных задач: выявление географических зависимостей и закономерностей; расчет количественных показателей, характеризующих географические объекты</t>
  </si>
  <si>
    <t>4.3. 4.3. Умения использовать источники географической информации для решения различных задач: выявление географических зависимостей и закономерностей; расчет количественных показателей, характеризующих географические объекты</t>
  </si>
  <si>
    <t>5.1. 5.1. Природа России. 
Типы климатов, факторы их формирования, климатические пояса.
Климат и хозяйственная деятельность людей    
Умения определять понятия, создавать обобщения, устанавливать аналогии, классифицировать. 
Умения устанавливать причинно-следственные связи, строить логическое рассуждение.
Умения создавать, применять и преобразовывать знаки и символы, модели и схемы для решения учебных и познавательных задач.
Смысловое чтение.</t>
  </si>
  <si>
    <t>5.2. 5.2. Владение понятийным аппаратом географии.
Умения: находить и извлекать необходимую информацию; определять и сравнивать качественные и количественные показатели, характеризующие географические объекты, процессы и явления, их положение в пространстве; представлять в различных формах географическую информацию.
Умение использовать источники географической информации для решения различных задач.</t>
  </si>
  <si>
    <t>5.3. 5.3. Умения: различать изученные географические объекты, процессы и явления; сравнивать географические объекты, процессы и явления на основе известных характерных свойств.
Способность использовать знания о географических законах и закономерностях, о взаимосвязях между изученными географическими объектами, процессами и явлениями для объяснения их свойств</t>
  </si>
  <si>
    <t>6.1. 6.1. Административно-территориальное устройство России. Часовые пояса. Растительный и животный мир России. Почвы. Природные зоны. Высотная поясность    
Умения определять понятия, создавать обобщения, устанавливать аналогии, классифицировать. 
Умения устанавливать причинно-следственные связи, строить логическое рассуждение.
Смысловое чтение.
Умение применять географическое мышление в познавательной, коммуникативной и социальной практике.
Первичные компетенции использования территориального подхода как основы географического мышления, владение понятийным аппаратом географии.</t>
  </si>
  <si>
    <t>6.2. 6.2. Умения ориентироваться в источниках географической информации: находить и извлекать необходимую информацию; определять и сравнивать качественные и количественные показатели, характеризующие географические объекты, процессы и явления; представлять в различных формах  географическую информацию.</t>
  </si>
  <si>
    <t>6.3. 6.3. Умение использовать источники географической информации для решения различных задач. 
Способность использовать знания о географических законах и закономерностях, а также о мировом, зональном, летнем и зимнем времени для решения практико-ориентированных задач по определению различий в поясном времени территорий в контексте  реальной жизни</t>
  </si>
  <si>
    <t>7.1. 7.1. Население России    Умения устанавливать причинно-следственные связи, строить логическое рассуждение, умозаключение и делать выводы.
Умения ориентироваться в источниках географической информации: находить и извлекать необходимую информацию; определять и сравнивать качественные и количественные показатели, характеризующие географические объекты, процессы и явления.
Способность использовать знания о населении и взаимосвязях между изученными демографическими процессами и явлениями для решения различных учебных и практико-ориентированных задач, а также различать (распознавать) демографические процессы и явления, характеризующие демографическую ситуацию в России и отдельных регионах</t>
  </si>
  <si>
    <t>7.2. 7.2. Население России    Умения устанавливать причинно-следственные связи, строить логическое рассуждение, умозаключение и делать выводы.
Умения ориентироваться в источниках географической информации: находить и извлекать необходимую информацию; определять и сравнивать качественные и количественные показатели, характеризующие географические объекты, процессы и явления.
Способность использовать знания о населении и взаимосвязях между изученными демографическими процессами и явлениями для решения различных учебных и практико-ориентированных задач, а также различать (распознавать) демографические процессы и явления, характеризующие демографическую ситуацию в России и отдельных регионах</t>
  </si>
  <si>
    <t>Шик Л.И.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</si>
</sst>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%"/>
  </numFmts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8"/>
      <color theme="1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7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164" fontId="0" fillId="0" borderId="1" xfId="0" applyNumberFormat="1" applyBorder="1" applyAlignment="1">
      <alignment horizontal="center" vertical="center"/>
    </xf>
    <xf numFmtId="164" fontId="0" fillId="0" borderId="1" xfId="0" applyNumberFormat="1" applyBorder="1" applyAlignment="1">
      <alignment shrinkToFit="1"/>
    </xf>
    <xf numFmtId="0" fontId="0" fillId="2" borderId="1" xfId="0" applyFill="1" applyBorder="1"/>
    <xf numFmtId="0" fontId="0" fillId="4" borderId="1" xfId="0" applyFill="1" applyBorder="1"/>
    <xf numFmtId="164" fontId="0" fillId="4" borderId="1" xfId="0" applyNumberFormat="1" applyFill="1" applyBorder="1" applyAlignment="1">
      <alignment shrinkToFit="1"/>
    </xf>
    <xf numFmtId="0" fontId="0" fillId="5" borderId="1" xfId="0" applyFill="1" applyBorder="1"/>
    <xf numFmtId="164" fontId="0" fillId="5" borderId="1" xfId="0" applyNumberFormat="1" applyFill="1" applyBorder="1" applyAlignment="1">
      <alignment shrinkToFit="1"/>
    </xf>
    <xf numFmtId="164" fontId="0" fillId="2" borderId="1" xfId="0" applyNumberFormat="1" applyFill="1" applyBorder="1" applyAlignment="1">
      <alignment shrinkToFit="1"/>
    </xf>
    <xf numFmtId="0" fontId="0" fillId="3" borderId="1" xfId="0" applyFill="1" applyBorder="1"/>
    <xf numFmtId="164" fontId="0" fillId="3" borderId="1" xfId="0" applyNumberFormat="1" applyFill="1" applyBorder="1" applyAlignment="1">
      <alignment shrinkToFit="1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/>
    <xf numFmtId="0" fontId="4" fillId="0" borderId="0" xfId="0" applyFont="1" applyFill="1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/>
    </xf>
    <xf numFmtId="0" fontId="4" fillId="0" borderId="0" xfId="0" applyFont="1" applyBorder="1"/>
    <xf numFmtId="0" fontId="2" fillId="0" borderId="1" xfId="0" applyFont="1" applyBorder="1"/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/>
    <xf numFmtId="0" fontId="7" fillId="0" borderId="1" xfId="0" applyFont="1" applyBorder="1" applyAlignment="1">
      <alignment horizontal="right"/>
    </xf>
    <xf numFmtId="0" fontId="2" fillId="0" borderId="1" xfId="0" applyFont="1" applyFill="1" applyBorder="1" applyAlignment="1">
      <alignment horizontal="center" vertical="center" textRotation="90" wrapText="1"/>
    </xf>
    <xf numFmtId="0" fontId="0" fillId="0" borderId="0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 vertical="center"/>
    </xf>
    <xf numFmtId="0" fontId="0" fillId="3" borderId="1" xfId="0" applyFill="1" applyBorder="1" applyAlignment="1">
      <alignment horizontal="right"/>
    </xf>
    <xf numFmtId="0" fontId="0" fillId="2" borderId="1" xfId="0" applyFill="1" applyBorder="1" applyAlignment="1">
      <alignment horizontal="right"/>
    </xf>
    <xf numFmtId="0" fontId="0" fillId="5" borderId="1" xfId="0" applyFill="1" applyBorder="1" applyAlignment="1">
      <alignment horizontal="right"/>
    </xf>
    <xf numFmtId="0" fontId="0" fillId="4" borderId="1" xfId="0" applyFill="1" applyBorder="1" applyAlignment="1">
      <alignment horizontal="right"/>
    </xf>
    <xf numFmtId="164" fontId="8" fillId="0" borderId="1" xfId="0" applyNumberFormat="1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11" fillId="0" borderId="0" xfId="0" applyFont="1" applyFill="1"/>
    <xf numFmtId="0" fontId="2" fillId="0" borderId="1" xfId="0" applyFont="1" applyFill="1" applyBorder="1" applyAlignment="1">
      <alignment horizontal="center" vertical="center" textRotation="90"/>
    </xf>
    <xf numFmtId="0" fontId="2" fillId="0" borderId="1" xfId="0" applyFont="1" applyFill="1" applyBorder="1" applyAlignment="1">
      <alignment horizontal="center" vertical="center" wrapText="1"/>
    </xf>
    <xf numFmtId="0" fontId="11" fillId="0" borderId="0" xfId="0" applyFont="1"/>
    <xf numFmtId="0" fontId="5" fillId="0" borderId="1" xfId="0" applyFont="1" applyFill="1" applyBorder="1" applyAlignment="1">
      <alignment horizontal="center" vertical="center" wrapText="1"/>
    </xf>
    <xf numFmtId="165" fontId="2" fillId="0" borderId="1" xfId="1" applyNumberFormat="1" applyFont="1" applyFill="1" applyBorder="1" applyAlignment="1">
      <alignment horizontal="center" vertical="center" wrapText="1"/>
    </xf>
    <xf numFmtId="165" fontId="12" fillId="0" borderId="1" xfId="1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/>
    <xf numFmtId="0" fontId="11" fillId="0" borderId="1" xfId="0" applyFont="1" applyBorder="1" applyAlignment="1">
      <alignment vertical="center" wrapText="1"/>
    </xf>
    <xf numFmtId="0" fontId="10" fillId="0" borderId="2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9" fillId="0" borderId="2" xfId="0" applyFont="1" applyBorder="1" applyAlignment="1">
      <alignment horizontal="center" vertical="center" wrapText="1"/>
    </xf>
    <xf numFmtId="164" fontId="5" fillId="0" borderId="1" xfId="1" applyNumberFormat="1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 textRotation="90" wrapText="1"/>
    </xf>
    <xf numFmtId="0" fontId="5" fillId="6" borderId="1" xfId="0" applyFont="1" applyFill="1" applyBorder="1" applyAlignment="1">
      <alignment horizontal="center" vertical="center"/>
    </xf>
    <xf numFmtId="164" fontId="5" fillId="6" borderId="1" xfId="1" applyNumberFormat="1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 wrapText="1"/>
    </xf>
    <xf numFmtId="164" fontId="6" fillId="6" borderId="1" xfId="0" applyNumberFormat="1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textRotation="90" wrapText="1"/>
    </xf>
    <xf numFmtId="164" fontId="5" fillId="7" borderId="1" xfId="0" applyNumberFormat="1" applyFont="1" applyFill="1" applyBorder="1" applyAlignment="1">
      <alignment horizontal="center" vertical="center"/>
    </xf>
    <xf numFmtId="164" fontId="6" fillId="7" borderId="1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Fill="1" applyBorder="1" applyAlignment="1">
      <alignment horizontal="center" vertical="center"/>
    </xf>
    <xf numFmtId="165" fontId="12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8" fillId="0" borderId="1" xfId="0" applyFont="1" applyBorder="1" applyAlignment="1">
      <alignment horizontal="center" vertical="center" shrinkToFit="1"/>
    </xf>
    <xf numFmtId="0" fontId="8" fillId="0" borderId="1" xfId="0" applyFont="1" applyBorder="1" applyAlignment="1">
      <alignment horizontal="center" vertical="center"/>
    </xf>
    <xf numFmtId="0" fontId="0" fillId="3" borderId="1" xfId="0" applyFill="1" applyBorder="1" applyAlignment="1">
      <alignment horizontal="right" shrinkToFit="1"/>
    </xf>
    <xf numFmtId="0" fontId="0" fillId="2" borderId="1" xfId="0" applyFill="1" applyBorder="1" applyAlignment="1">
      <alignment horizontal="right" shrinkToFit="1"/>
    </xf>
    <xf numFmtId="0" fontId="0" fillId="5" borderId="1" xfId="0" applyFill="1" applyBorder="1" applyAlignment="1">
      <alignment horizontal="right" shrinkToFit="1"/>
    </xf>
    <xf numFmtId="0" fontId="0" fillId="4" borderId="1" xfId="0" applyFill="1" applyBorder="1" applyAlignment="1">
      <alignment horizontal="right" shrinkToFit="1"/>
    </xf>
    <xf numFmtId="164" fontId="0" fillId="0" borderId="1" xfId="0" applyNumberFormat="1" applyBorder="1" applyAlignment="1">
      <alignment horizontal="center" shrinkToFit="1"/>
    </xf>
    <xf numFmtId="0" fontId="13" fillId="0" borderId="1" xfId="0" applyFont="1" applyBorder="1" applyAlignment="1">
      <alignment horizontal="left" textRotation="90" wrapText="1"/>
    </xf>
    <xf numFmtId="0" fontId="0" fillId="3" borderId="1" xfId="0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8" xfId="0" applyBorder="1"/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 shrinkToFit="1"/>
    </xf>
    <xf numFmtId="0" fontId="0" fillId="0" borderId="5" xfId="0" applyBorder="1" applyAlignment="1">
      <alignment horizontal="center" shrinkToFit="1"/>
    </xf>
    <xf numFmtId="0" fontId="0" fillId="0" borderId="1" xfId="0" applyBorder="1" applyAlignment="1">
      <alignment horizontal="left" vertical="center"/>
    </xf>
    <xf numFmtId="0" fontId="12" fillId="0" borderId="1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2" fillId="0" borderId="2" xfId="0" applyFont="1" applyFill="1" applyBorder="1" applyAlignment="1">
      <alignment horizontal="center" vertical="center" textRotation="90"/>
    </xf>
    <xf numFmtId="0" fontId="2" fillId="0" borderId="6" xfId="0" applyFont="1" applyFill="1" applyBorder="1" applyAlignment="1">
      <alignment horizontal="center" vertical="center" textRotation="90"/>
    </xf>
    <xf numFmtId="0" fontId="2" fillId="0" borderId="2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textRotation="90" wrapText="1"/>
    </xf>
    <xf numFmtId="0" fontId="2" fillId="0" borderId="6" xfId="0" applyFont="1" applyFill="1" applyBorder="1" applyAlignment="1">
      <alignment horizontal="center" vertical="center" textRotation="90" wrapText="1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</cellXfs>
  <cellStyles count="2">
    <cellStyle name="Обычный" xfId="0" builtinId="0"/>
    <cellStyle name="Процентный" xfId="1" builtinId="5"/>
  </cellStyles>
  <dxfs count="17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8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8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8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00CC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3.xml"/><Relationship Id="rId13" Type="http://schemas.openxmlformats.org/officeDocument/2006/relationships/sharedStrings" Target="sharedStrings.xml"/><Relationship Id="rId3" Type="http://schemas.openxmlformats.org/officeDocument/2006/relationships/chartsheet" Target="chartsheets/sheet1.xml"/><Relationship Id="rId7" Type="http://schemas.openxmlformats.org/officeDocument/2006/relationships/chartsheet" Target="chartsheets/sheet2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5.xml"/><Relationship Id="rId11" Type="http://schemas.openxmlformats.org/officeDocument/2006/relationships/theme" Target="theme/theme1.xml"/><Relationship Id="rId5" Type="http://schemas.openxmlformats.org/officeDocument/2006/relationships/worksheet" Target="worksheets/sheet4.xml"/><Relationship Id="rId10" Type="http://schemas.openxmlformats.org/officeDocument/2006/relationships/chartsheet" Target="chartsheets/sheet5.xml"/><Relationship Id="rId4" Type="http://schemas.openxmlformats.org/officeDocument/2006/relationships/worksheet" Target="worksheets/sheet3.xml"/><Relationship Id="rId9" Type="http://schemas.openxmlformats.org/officeDocument/2006/relationships/chartsheet" Target="chartsheets/sheet4.xml"/><Relationship Id="rId14" Type="http://schemas.openxmlformats.org/officeDocument/2006/relationships/calcChain" Target="calcChain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2400">
                <a:solidFill>
                  <a:schemeClr val="tx2">
                    <a:lumMod val="75000"/>
                  </a:schemeClr>
                </a:solidFill>
              </a:defRPr>
            </a:pPr>
            <a:r>
              <a:rPr lang="ru-RU" sz="2400">
                <a:solidFill>
                  <a:schemeClr val="tx2">
                    <a:lumMod val="75000"/>
                  </a:schemeClr>
                </a:solidFill>
              </a:rPr>
              <a:t>Уровни образовательных достижений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0070C0"/>
              </a:solidFill>
            </c:spPr>
          </c:dPt>
          <c:dPt>
            <c:idx val="1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2"/>
            <c:bubble3D val="0"/>
            <c:spPr>
              <a:solidFill>
                <a:schemeClr val="accent3">
                  <a:lumMod val="75000"/>
                </a:schemeClr>
              </a:solidFill>
            </c:spPr>
          </c:dPt>
          <c:dPt>
            <c:idx val="3"/>
            <c:bubble3D val="0"/>
            <c:spPr>
              <a:solidFill>
                <a:srgbClr val="FFFF00"/>
              </a:solidFill>
            </c:spPr>
          </c:dPt>
          <c:dPt>
            <c:idx val="4"/>
            <c:bubble3D val="0"/>
            <c:spPr>
              <a:solidFill>
                <a:srgbClr val="FF0000"/>
              </a:solidFill>
            </c:spPr>
          </c:dPt>
          <c:dLbls>
            <c:dLbl>
              <c:idx val="3"/>
              <c:layout>
                <c:manualLayout>
                  <c:x val="-1.2288242828579316E-2"/>
                  <c:y val="4.1779497353170193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spPr>
              <a:noFill/>
              <a:ln>
                <a:noFill/>
              </a:ln>
            </c:spPr>
            <c:txPr>
              <a:bodyPr/>
              <a:lstStyle/>
              <a:p>
                <a:pPr>
                  <a:defRPr sz="2000" b="1"/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'1'!$E$49:$I$53</c:f>
              <c:strCache>
                <c:ptCount val="5"/>
                <c:pt idx="0">
                  <c:v>ВЫСОКИЙ</c:v>
                </c:pt>
                <c:pt idx="1">
                  <c:v>ПОВЫШЕННЫЙ</c:v>
                </c:pt>
                <c:pt idx="2">
                  <c:v>БАЗОВЫЙ</c:v>
                </c:pt>
                <c:pt idx="3">
                  <c:v>ПОНИЖЕННЫЙ</c:v>
                </c:pt>
                <c:pt idx="4">
                  <c:v>НЕДОСТАТОЧНЫЙ</c:v>
                </c:pt>
              </c:strCache>
            </c:strRef>
          </c:cat>
          <c:val>
            <c:numRef>
              <c:f>'1'!$K$49:$K$53</c:f>
              <c:numCache>
                <c:formatCode>0.0</c:formatCode>
                <c:ptCount val="5"/>
                <c:pt idx="0">
                  <c:v>3.4482758620689653</c:v>
                </c:pt>
                <c:pt idx="1">
                  <c:v>0</c:v>
                </c:pt>
                <c:pt idx="2">
                  <c:v>93.103448275862064</c:v>
                </c:pt>
                <c:pt idx="3">
                  <c:v>10.344827586206897</c:v>
                </c:pt>
                <c:pt idx="4">
                  <c:v>72.41379310344827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b"/>
      <c:overlay val="0"/>
      <c:txPr>
        <a:bodyPr/>
        <a:lstStyle/>
        <a:p>
          <a:pPr rtl="0">
            <a:defRPr sz="1600" b="1"/>
          </a:pPr>
          <a:endParaRPr lang="ru-RU"/>
        </a:p>
      </c:txPr>
    </c:legend>
    <c:plotVisOnly val="1"/>
    <c:dispBlanksAs val="zero"/>
    <c:showDLblsOverMax val="0"/>
  </c:chart>
  <c:spPr>
    <a:noFill/>
    <a:ln>
      <a:noFill/>
    </a:ln>
  </c:sp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Уровень</a:t>
            </a:r>
            <a:r>
              <a:rPr lang="ru-RU" baseline="0"/>
              <a:t> образовательных достижений в классе</a:t>
            </a:r>
            <a:endParaRPr lang="ru-RU"/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Lbls>
            <c:txPr>
              <a:bodyPr/>
              <a:lstStyle/>
              <a:p>
                <a:pPr>
                  <a:defRPr sz="1600"/>
                </a:pPr>
                <a:endParaRPr lang="ru-RU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'9А'!$AH$20:$AI$24</c:f>
              <c:strCache>
                <c:ptCount val="5"/>
                <c:pt idx="0">
                  <c:v>ВЫСОКИЙ</c:v>
                </c:pt>
                <c:pt idx="1">
                  <c:v>ПОВЫШЕННЫЙ</c:v>
                </c:pt>
                <c:pt idx="2">
                  <c:v>БАЗОВЫЙ</c:v>
                </c:pt>
                <c:pt idx="3">
                  <c:v>ПОНИЖЕННЫЙ</c:v>
                </c:pt>
                <c:pt idx="4">
                  <c:v>НЕДОСТАТОЧНЫЙ</c:v>
                </c:pt>
              </c:strCache>
            </c:strRef>
          </c:cat>
          <c:val>
            <c:numRef>
              <c:f>'9А'!$AK$20:$AK$24</c:f>
              <c:numCache>
                <c:formatCode>0.0</c:formatCode>
                <c:ptCount val="5"/>
                <c:pt idx="0">
                  <c:v>7.1428571428571423</c:v>
                </c:pt>
                <c:pt idx="1">
                  <c:v>14.285714285714285</c:v>
                </c:pt>
                <c:pt idx="2">
                  <c:v>92.857142857142861</c:v>
                </c:pt>
                <c:pt idx="3">
                  <c:v>-28.571428571428569</c:v>
                </c:pt>
                <c:pt idx="4">
                  <c:v>14.285714285714285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ru-RU"/>
        </a:p>
      </c:txPr>
    </c:legend>
    <c:plotVisOnly val="1"/>
    <c:dispBlanksAs val="zero"/>
    <c:showDLblsOverMax val="0"/>
  </c:chart>
  <c:spPr>
    <a:noFill/>
    <a:ln>
      <a:noFill/>
    </a:ln>
  </c:sp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Уровень</a:t>
            </a:r>
            <a:r>
              <a:rPr lang="ru-RU" baseline="0"/>
              <a:t> образовательных достижений в классе</a:t>
            </a:r>
            <a:endParaRPr lang="ru-RU"/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Lbls>
            <c:txPr>
              <a:bodyPr/>
              <a:lstStyle/>
              <a:p>
                <a:pPr>
                  <a:defRPr sz="1600"/>
                </a:pPr>
                <a:endParaRPr lang="ru-RU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'9В'!$AH$20:$AI$24</c:f>
              <c:strCache>
                <c:ptCount val="5"/>
                <c:pt idx="0">
                  <c:v>ВЫСОКИЙ</c:v>
                </c:pt>
                <c:pt idx="1">
                  <c:v>ПОВЫШЕННЫЙ</c:v>
                </c:pt>
                <c:pt idx="2">
                  <c:v>БАЗОВЫЙ</c:v>
                </c:pt>
                <c:pt idx="3">
                  <c:v>ПОНИЖЕННЫЙ</c:v>
                </c:pt>
                <c:pt idx="4">
                  <c:v>НЕДОСТАТОЧНЫЙ</c:v>
                </c:pt>
              </c:strCache>
            </c:strRef>
          </c:cat>
          <c:val>
            <c:numRef>
              <c:f>'9В'!$AK$20:$AK$24</c:f>
              <c:numCache>
                <c:formatCode>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100</c:v>
                </c:pt>
                <c:pt idx="3">
                  <c:v>-100</c:v>
                </c:pt>
                <c:pt idx="4">
                  <c:v>100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ru-RU"/>
        </a:p>
      </c:txPr>
    </c:legend>
    <c:plotVisOnly val="1"/>
    <c:dispBlanksAs val="zero"/>
    <c:showDLblsOverMax val="0"/>
  </c:chart>
  <c:spPr>
    <a:noFill/>
    <a:ln>
      <a:noFill/>
    </a:ln>
  </c:sp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отметки</a:t>
            </a:r>
          </a:p>
        </c:rich>
      </c:tx>
      <c:layout>
        <c:manualLayout>
          <c:xMode val="edge"/>
          <c:yMode val="edge"/>
          <c:x val="2.0536631757162808E-2"/>
          <c:y val="2.0889748676585117E-2"/>
        </c:manualLayout>
      </c:layout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</c:dPt>
          <c:dPt>
            <c:idx val="1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</c:dPt>
          <c:dPt>
            <c:idx val="2"/>
            <c:bubble3D val="0"/>
            <c:spPr>
              <a:solidFill>
                <a:srgbClr val="FFFF00"/>
              </a:solidFill>
            </c:spPr>
          </c:dPt>
          <c:dLbls>
            <c:txPr>
              <a:bodyPr/>
              <a:lstStyle/>
              <a:p>
                <a:pPr>
                  <a:defRPr sz="2000" b="1"/>
                </a:pPr>
                <a:endParaRPr lang="ru-RU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показатели!$D$2:$G$2</c:f>
              <c:strCache>
                <c:ptCount val="4"/>
                <c:pt idx="0">
                  <c:v>"5"</c:v>
                </c:pt>
                <c:pt idx="1">
                  <c:v>"4"</c:v>
                </c:pt>
                <c:pt idx="2">
                  <c:v>"3"</c:v>
                </c:pt>
                <c:pt idx="3">
                  <c:v>"2"</c:v>
                </c:pt>
              </c:strCache>
            </c:strRef>
          </c:cat>
          <c:val>
            <c:numRef>
              <c:f>показатели!$D$5:$G$5</c:f>
              <c:numCache>
                <c:formatCode>General</c:formatCode>
                <c:ptCount val="4"/>
                <c:pt idx="0">
                  <c:v>1</c:v>
                </c:pt>
                <c:pt idx="1">
                  <c:v>0</c:v>
                </c:pt>
                <c:pt idx="2">
                  <c:v>27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zero"/>
    <c:showDLblsOverMax val="0"/>
  </c:chart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показатели!$H$2</c:f>
              <c:strCache>
                <c:ptCount val="1"/>
                <c:pt idx="0">
                  <c:v>Уровень обученности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1100"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показатели!$A$3:$A$5</c:f>
              <c:strCache>
                <c:ptCount val="3"/>
                <c:pt idx="0">
                  <c:v>9А</c:v>
                </c:pt>
                <c:pt idx="1">
                  <c:v>9В</c:v>
                </c:pt>
                <c:pt idx="2">
                  <c:v>среднее</c:v>
                </c:pt>
              </c:strCache>
            </c:strRef>
          </c:cat>
          <c:val>
            <c:numRef>
              <c:f>показатели!$H$3:$H$5</c:f>
              <c:numCache>
                <c:formatCode>0.0</c:formatCode>
                <c:ptCount val="3"/>
                <c:pt idx="0">
                  <c:v>100</c:v>
                </c:pt>
                <c:pt idx="1">
                  <c:v>100</c:v>
                </c:pt>
                <c:pt idx="2">
                  <c:v>96.551724137931032</c:v>
                </c:pt>
              </c:numCache>
            </c:numRef>
          </c:val>
        </c:ser>
        <c:ser>
          <c:idx val="1"/>
          <c:order val="1"/>
          <c:tx>
            <c:strRef>
              <c:f>показатели!$I$2</c:f>
              <c:strCache>
                <c:ptCount val="1"/>
                <c:pt idx="0">
                  <c:v>Качество обученности</c:v>
                </c:pt>
              </c:strCache>
            </c:strRef>
          </c:tx>
          <c:invertIfNegative val="0"/>
          <c:dLbls>
            <c:dLbl>
              <c:idx val="1"/>
              <c:layout>
                <c:manualLayout>
                  <c:x val="2.0480404714298878E-2"/>
                  <c:y val="-1.67117989412680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1.9115044400012309E-2"/>
                  <c:y val="-1.04448743382925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100"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показатели!$A$3:$A$5</c:f>
              <c:strCache>
                <c:ptCount val="3"/>
                <c:pt idx="0">
                  <c:v>9А</c:v>
                </c:pt>
                <c:pt idx="1">
                  <c:v>9В</c:v>
                </c:pt>
                <c:pt idx="2">
                  <c:v>среднее</c:v>
                </c:pt>
              </c:strCache>
            </c:strRef>
          </c:cat>
          <c:val>
            <c:numRef>
              <c:f>показатели!$I$3:$I$5</c:f>
              <c:numCache>
                <c:formatCode>0.0</c:formatCode>
                <c:ptCount val="3"/>
                <c:pt idx="0">
                  <c:v>7.1428571428571423</c:v>
                </c:pt>
                <c:pt idx="1">
                  <c:v>0</c:v>
                </c:pt>
                <c:pt idx="2">
                  <c:v>3.4482758620689653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4140032"/>
        <c:axId val="84141568"/>
        <c:axId val="0"/>
      </c:bar3DChart>
      <c:catAx>
        <c:axId val="84140032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1100" b="1"/>
            </a:pPr>
            <a:endParaRPr lang="ru-RU"/>
          </a:p>
        </c:txPr>
        <c:crossAx val="84141568"/>
        <c:crosses val="autoZero"/>
        <c:auto val="1"/>
        <c:lblAlgn val="ctr"/>
        <c:lblOffset val="100"/>
        <c:noMultiLvlLbl val="0"/>
      </c:catAx>
      <c:valAx>
        <c:axId val="84141568"/>
        <c:scaling>
          <c:orientation val="minMax"/>
        </c:scaling>
        <c:delete val="0"/>
        <c:axPos val="l"/>
        <c:numFmt formatCode="0.0" sourceLinked="1"/>
        <c:majorTickMark val="out"/>
        <c:minorTickMark val="none"/>
        <c:tickLblPos val="nextTo"/>
        <c:txPr>
          <a:bodyPr/>
          <a:lstStyle/>
          <a:p>
            <a:pPr>
              <a:defRPr sz="1100" b="1"/>
            </a:pPr>
            <a:endParaRPr lang="ru-RU"/>
          </a:p>
        </c:txPr>
        <c:crossAx val="84140032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400" b="1"/>
          </a:pPr>
          <a:endParaRPr lang="ru-RU"/>
        </a:p>
      </c:txPr>
    </c:legend>
    <c:plotVisOnly val="1"/>
    <c:dispBlanksAs val="gap"/>
    <c:showDLblsOverMax val="0"/>
  </c:chart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28"/>
    </mc:Choice>
    <mc:Fallback>
      <c:style val="28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2.0480404714298878E-2"/>
                  <c:y val="-2.50676984119020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7749684085725706E-2"/>
                  <c:y val="-2.08897486765851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2.0480404714298878E-2"/>
                  <c:y val="-1.25338492059510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9115044400012309E-2"/>
                  <c:y val="-8.355899470634049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1.5018963457152519E-2"/>
                  <c:y val="-1.46228240736095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600"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показатели!$A$3:$A$5</c:f>
              <c:strCache>
                <c:ptCount val="3"/>
                <c:pt idx="0">
                  <c:v>9А</c:v>
                </c:pt>
                <c:pt idx="1">
                  <c:v>9В</c:v>
                </c:pt>
                <c:pt idx="2">
                  <c:v>среднее</c:v>
                </c:pt>
              </c:strCache>
            </c:strRef>
          </c:cat>
          <c:val>
            <c:numRef>
              <c:f>показатели!$L$3:$L$5</c:f>
              <c:numCache>
                <c:formatCode>0.0</c:formatCode>
                <c:ptCount val="3"/>
                <c:pt idx="0">
                  <c:v>61.858379715522574</c:v>
                </c:pt>
                <c:pt idx="1">
                  <c:v>39.393939393939391</c:v>
                </c:pt>
                <c:pt idx="2">
                  <c:v>43.434343434343425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4183296"/>
        <c:axId val="84201472"/>
        <c:axId val="0"/>
      </c:bar3DChart>
      <c:catAx>
        <c:axId val="84183296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1100" b="1"/>
            </a:pPr>
            <a:endParaRPr lang="ru-RU"/>
          </a:p>
        </c:txPr>
        <c:crossAx val="84201472"/>
        <c:crosses val="autoZero"/>
        <c:auto val="1"/>
        <c:lblAlgn val="ctr"/>
        <c:lblOffset val="100"/>
        <c:noMultiLvlLbl val="0"/>
      </c:catAx>
      <c:valAx>
        <c:axId val="84201472"/>
        <c:scaling>
          <c:orientation val="minMax"/>
        </c:scaling>
        <c:delete val="0"/>
        <c:axPos val="l"/>
        <c:numFmt formatCode="0.0" sourceLinked="1"/>
        <c:majorTickMark val="out"/>
        <c:minorTickMark val="none"/>
        <c:tickLblPos val="nextTo"/>
        <c:txPr>
          <a:bodyPr/>
          <a:lstStyle/>
          <a:p>
            <a:pPr>
              <a:defRPr sz="1100" b="1"/>
            </a:pPr>
            <a:endParaRPr lang="ru-RU"/>
          </a:p>
        </c:txPr>
        <c:crossAx val="84183296"/>
        <c:crosses val="autoZero"/>
        <c:crossBetween val="between"/>
      </c:valAx>
    </c:plotArea>
    <c:plotVisOnly val="1"/>
    <c:dispBlanksAs val="gap"/>
    <c:showDLblsOverMax val="0"/>
  </c:chart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Выполнение заданий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4"/>
          <c:order val="0"/>
          <c:tx>
            <c:strRef>
              <c:f>'2'!$D$2</c:f>
              <c:strCache>
                <c:ptCount val="1"/>
                <c:pt idx="0">
                  <c:v>По ОО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diamond"/>
            <c:size val="5"/>
            <c:spPr>
              <a:solidFill>
                <a:schemeClr val="accent2">
                  <a:lumMod val="75000"/>
                </a:schemeClr>
              </a:solidFill>
              <a:ln w="12700">
                <a:solidFill>
                  <a:srgbClr val="C00000"/>
                </a:solidFill>
              </a:ln>
            </c:spPr>
          </c:marker>
          <c:dLbls>
            <c:txPr>
              <a:bodyPr/>
              <a:lstStyle/>
              <a:p>
                <a:pPr>
                  <a:defRPr sz="1100" b="1"/>
                </a:pPr>
                <a:endParaRPr lang="ru-RU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'1'!$E$4:$AC$4</c:f>
              <c:numCache>
                <c:formatCode>General</c:formatCode>
                <c:ptCount val="25"/>
              </c:numCache>
            </c:numRef>
          </c:cat>
          <c:val>
            <c:numRef>
              <c:f>'2'!$D$3:$D$20</c:f>
              <c:numCache>
                <c:formatCode>General</c:formatCode>
                <c:ptCount val="18"/>
                <c:pt idx="0">
                  <c:v>92.86</c:v>
                </c:pt>
                <c:pt idx="1">
                  <c:v>82.14</c:v>
                </c:pt>
                <c:pt idx="2">
                  <c:v>66.069999999999993</c:v>
                </c:pt>
                <c:pt idx="3">
                  <c:v>14.29</c:v>
                </c:pt>
                <c:pt idx="4">
                  <c:v>71.430000000000007</c:v>
                </c:pt>
                <c:pt idx="5">
                  <c:v>64.290000000000006</c:v>
                </c:pt>
                <c:pt idx="6">
                  <c:v>23.21</c:v>
                </c:pt>
                <c:pt idx="7">
                  <c:v>71.430000000000007</c:v>
                </c:pt>
                <c:pt idx="8">
                  <c:v>30.36</c:v>
                </c:pt>
                <c:pt idx="9">
                  <c:v>46.43</c:v>
                </c:pt>
                <c:pt idx="10">
                  <c:v>50</c:v>
                </c:pt>
                <c:pt idx="11">
                  <c:v>7.14</c:v>
                </c:pt>
                <c:pt idx="12">
                  <c:v>33.93</c:v>
                </c:pt>
                <c:pt idx="13">
                  <c:v>10.71</c:v>
                </c:pt>
                <c:pt idx="14">
                  <c:v>7.14</c:v>
                </c:pt>
                <c:pt idx="15">
                  <c:v>7.14</c:v>
                </c:pt>
                <c:pt idx="16">
                  <c:v>39.29</c:v>
                </c:pt>
                <c:pt idx="17">
                  <c:v>23.21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13280"/>
        <c:axId val="89314816"/>
      </c:lineChart>
      <c:catAx>
        <c:axId val="89313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89314816"/>
        <c:crosses val="autoZero"/>
        <c:auto val="1"/>
        <c:lblAlgn val="ctr"/>
        <c:lblOffset val="100"/>
        <c:noMultiLvlLbl val="0"/>
      </c:catAx>
      <c:valAx>
        <c:axId val="89314816"/>
        <c:scaling>
          <c:orientation val="minMax"/>
          <c:max val="105"/>
          <c:min val="0"/>
        </c:scaling>
        <c:delete val="0"/>
        <c:axPos val="l"/>
        <c:minorGridlines/>
        <c:numFmt formatCode="General" sourceLinked="1"/>
        <c:majorTickMark val="out"/>
        <c:minorTickMark val="none"/>
        <c:tickLblPos val="nextTo"/>
        <c:crossAx val="89313280"/>
        <c:crosses val="autoZero"/>
        <c:crossBetween val="between"/>
      </c:valAx>
    </c:plotArea>
    <c:plotVisOnly val="1"/>
    <c:dispBlanksAs val="gap"/>
    <c:showDLblsOverMax val="0"/>
  </c:chart>
  <c:userShapes r:id="rId1"/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81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81" workbookViewId="0" zoomToFit="1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81" workbookViewId="0" zoomToFit="1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zoomScale="81" workbookViewId="0" zoomToFit="1"/>
  </sheetViews>
  <pageMargins left="0.7" right="0.7" top="0.75" bottom="0.75" header="0.3" footer="0.3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zoomScale="81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7865" cy="6066692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450272</xdr:colOff>
      <xdr:row>5</xdr:row>
      <xdr:rowOff>178376</xdr:rowOff>
    </xdr:from>
    <xdr:to>
      <xdr:col>50</xdr:col>
      <xdr:colOff>419101</xdr:colOff>
      <xdr:row>24</xdr:row>
      <xdr:rowOff>34636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450272</xdr:colOff>
      <xdr:row>5</xdr:row>
      <xdr:rowOff>178376</xdr:rowOff>
    </xdr:from>
    <xdr:to>
      <xdr:col>50</xdr:col>
      <xdr:colOff>419101</xdr:colOff>
      <xdr:row>24</xdr:row>
      <xdr:rowOff>34636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297865" cy="6066692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297865" cy="6066692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297865" cy="6066692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9297865" cy="6066692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0.05057</cdr:x>
      <cdr:y>0.52998</cdr:y>
    </cdr:from>
    <cdr:to>
      <cdr:x>0.98483</cdr:x>
      <cdr:y>0.53385</cdr:y>
    </cdr:to>
    <cdr:cxnSp macro="">
      <cdr:nvCxnSpPr>
        <cdr:cNvPr id="3" name="Прямая соединительная линия 2"/>
        <cdr:cNvCxnSpPr/>
      </cdr:nvCxnSpPr>
      <cdr:spPr>
        <a:xfrm xmlns:a="http://schemas.openxmlformats.org/drawingml/2006/main">
          <a:off x="470371" y="3222036"/>
          <a:ext cx="8690092" cy="23519"/>
        </a:xfrm>
        <a:prstGeom xmlns:a="http://schemas.openxmlformats.org/drawingml/2006/main" prst="line">
          <a:avLst/>
        </a:prstGeom>
        <a:ln xmlns:a="http://schemas.openxmlformats.org/drawingml/2006/main" w="25400">
          <a:solidFill>
            <a:srgbClr val="FF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0.05097</cdr:x>
      <cdr:y>0.41455</cdr:y>
    </cdr:from>
    <cdr:to>
      <cdr:x>0.98523</cdr:x>
      <cdr:y>0.41841</cdr:y>
    </cdr:to>
    <cdr:cxnSp macro="">
      <cdr:nvCxnSpPr>
        <cdr:cNvPr id="4" name="Прямая соединительная линия 3"/>
        <cdr:cNvCxnSpPr/>
      </cdr:nvCxnSpPr>
      <cdr:spPr>
        <a:xfrm xmlns:a="http://schemas.openxmlformats.org/drawingml/2006/main">
          <a:off x="474134" y="2520243"/>
          <a:ext cx="8690092" cy="23519"/>
        </a:xfrm>
        <a:prstGeom xmlns:a="http://schemas.openxmlformats.org/drawingml/2006/main" prst="line">
          <a:avLst/>
        </a:prstGeom>
        <a:ln xmlns:a="http://schemas.openxmlformats.org/drawingml/2006/main" w="25400">
          <a:solidFill>
            <a:schemeClr val="accent3">
              <a:lumMod val="75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0.05097</cdr:x>
      <cdr:y>0.33331</cdr:y>
    </cdr:from>
    <cdr:to>
      <cdr:x>0.98523</cdr:x>
      <cdr:y>0.33718</cdr:y>
    </cdr:to>
    <cdr:cxnSp macro="">
      <cdr:nvCxnSpPr>
        <cdr:cNvPr id="5" name="Прямая соединительная линия 4"/>
        <cdr:cNvCxnSpPr/>
      </cdr:nvCxnSpPr>
      <cdr:spPr>
        <a:xfrm xmlns:a="http://schemas.openxmlformats.org/drawingml/2006/main">
          <a:off x="474133" y="2026356"/>
          <a:ext cx="8690092" cy="23519"/>
        </a:xfrm>
        <a:prstGeom xmlns:a="http://schemas.openxmlformats.org/drawingml/2006/main" prst="line">
          <a:avLst/>
        </a:prstGeom>
        <a:ln xmlns:a="http://schemas.openxmlformats.org/drawingml/2006/main" w="25400">
          <a:solidFill>
            <a:schemeClr val="accent6">
              <a:lumMod val="75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0.0535</cdr:x>
      <cdr:y>0.25014</cdr:y>
    </cdr:from>
    <cdr:to>
      <cdr:x>0.98776</cdr:x>
      <cdr:y>0.254</cdr:y>
    </cdr:to>
    <cdr:cxnSp macro="">
      <cdr:nvCxnSpPr>
        <cdr:cNvPr id="6" name="Прямая соединительная линия 5"/>
        <cdr:cNvCxnSpPr/>
      </cdr:nvCxnSpPr>
      <cdr:spPr>
        <a:xfrm xmlns:a="http://schemas.openxmlformats.org/drawingml/2006/main">
          <a:off x="497651" y="1520708"/>
          <a:ext cx="8690092" cy="23519"/>
        </a:xfrm>
        <a:prstGeom xmlns:a="http://schemas.openxmlformats.org/drawingml/2006/main" prst="line">
          <a:avLst/>
        </a:prstGeom>
        <a:ln xmlns:a="http://schemas.openxmlformats.org/drawingml/2006/main" w="25400">
          <a:solidFill>
            <a:schemeClr val="tx2">
              <a:lumMod val="60000"/>
              <a:lumOff val="40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0.05815</cdr:x>
      <cdr:y>0.29594</cdr:y>
    </cdr:from>
    <cdr:to>
      <cdr:x>0.15646</cdr:x>
      <cdr:y>0.32882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540926" y="1799167"/>
          <a:ext cx="914400" cy="19990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ru-RU" sz="1100" b="1">
              <a:solidFill>
                <a:schemeClr val="accent6">
                  <a:lumMod val="75000"/>
                </a:schemeClr>
              </a:solidFill>
            </a:rPr>
            <a:t>ПОВЫШЕННЫЙ</a:t>
          </a:r>
        </a:p>
      </cdr:txBody>
    </cdr:sp>
  </cdr:relSizeAnchor>
  <cdr:relSizeAnchor xmlns:cdr="http://schemas.openxmlformats.org/drawingml/2006/chartDrawing">
    <cdr:from>
      <cdr:x>0.05856</cdr:x>
      <cdr:y>0.20952</cdr:y>
    </cdr:from>
    <cdr:to>
      <cdr:x>0.15686</cdr:x>
      <cdr:y>0.2424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544688" y="1273762"/>
          <a:ext cx="914400" cy="19990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ru-RU" sz="1100" b="1">
              <a:solidFill>
                <a:schemeClr val="tx2">
                  <a:lumMod val="60000"/>
                  <a:lumOff val="40000"/>
                </a:schemeClr>
              </a:solidFill>
            </a:rPr>
            <a:t>ВЫСОКИЙ</a:t>
          </a:r>
        </a:p>
      </cdr:txBody>
    </cdr:sp>
  </cdr:relSizeAnchor>
  <cdr:relSizeAnchor xmlns:cdr="http://schemas.openxmlformats.org/drawingml/2006/chartDrawing">
    <cdr:from>
      <cdr:x>0.06109</cdr:x>
      <cdr:y>0.37586</cdr:y>
    </cdr:from>
    <cdr:to>
      <cdr:x>0.15939</cdr:x>
      <cdr:y>0.40874</cdr:y>
    </cdr:to>
    <cdr:sp macro="" textlink="">
      <cdr:nvSpPr>
        <cdr:cNvPr id="9" name="TextBox 1"/>
        <cdr:cNvSpPr txBox="1"/>
      </cdr:nvSpPr>
      <cdr:spPr>
        <a:xfrm xmlns:a="http://schemas.openxmlformats.org/drawingml/2006/main">
          <a:off x="568207" y="2285059"/>
          <a:ext cx="914400" cy="19990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ru-RU" sz="1100" b="1">
              <a:solidFill>
                <a:schemeClr val="accent3">
                  <a:lumMod val="75000"/>
                </a:schemeClr>
              </a:solidFill>
            </a:rPr>
            <a:t>БАЗОВЫЙ</a:t>
          </a:r>
        </a:p>
      </cdr:txBody>
    </cdr:sp>
  </cdr:relSizeAnchor>
  <cdr:relSizeAnchor xmlns:cdr="http://schemas.openxmlformats.org/drawingml/2006/chartDrawing">
    <cdr:from>
      <cdr:x>0.05982</cdr:x>
      <cdr:y>0.48611</cdr:y>
    </cdr:from>
    <cdr:to>
      <cdr:x>0.15813</cdr:x>
      <cdr:y>0.51899</cdr:y>
    </cdr:to>
    <cdr:sp macro="" textlink="">
      <cdr:nvSpPr>
        <cdr:cNvPr id="10" name="TextBox 1"/>
        <cdr:cNvSpPr txBox="1"/>
      </cdr:nvSpPr>
      <cdr:spPr>
        <a:xfrm xmlns:a="http://schemas.openxmlformats.org/drawingml/2006/main">
          <a:off x="556449" y="2955337"/>
          <a:ext cx="914400" cy="19990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ru-RU" sz="1100" b="1">
              <a:solidFill>
                <a:srgbClr val="FFFF00"/>
              </a:solidFill>
            </a:rPr>
            <a:t>ПОНИЖЕННЫЙ</a:t>
          </a:r>
        </a:p>
      </cdr:txBody>
    </cdr:sp>
  </cdr:relSizeAnchor>
  <cdr:relSizeAnchor xmlns:cdr="http://schemas.openxmlformats.org/drawingml/2006/chartDrawing">
    <cdr:from>
      <cdr:x>0.06109</cdr:x>
      <cdr:y>0.55188</cdr:y>
    </cdr:from>
    <cdr:to>
      <cdr:x>0.15939</cdr:x>
      <cdr:y>0.58476</cdr:y>
    </cdr:to>
    <cdr:sp macro="" textlink="">
      <cdr:nvSpPr>
        <cdr:cNvPr id="11" name="TextBox 1"/>
        <cdr:cNvSpPr txBox="1"/>
      </cdr:nvSpPr>
      <cdr:spPr>
        <a:xfrm xmlns:a="http://schemas.openxmlformats.org/drawingml/2006/main">
          <a:off x="568207" y="3355152"/>
          <a:ext cx="914400" cy="19990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ru-RU" sz="1100" b="1">
              <a:solidFill>
                <a:srgbClr val="FF0000"/>
              </a:solidFill>
            </a:rPr>
            <a:t>НИЗКИЙ</a:t>
          </a:r>
        </a:p>
      </cdr:txBody>
    </cdr:sp>
  </cdr:relSizeAnchor>
  <cdr:relSizeAnchor xmlns:cdr="http://schemas.openxmlformats.org/drawingml/2006/chartDrawing">
    <cdr:from>
      <cdr:x>0.05224</cdr:x>
      <cdr:y>0.5248</cdr:y>
    </cdr:from>
    <cdr:to>
      <cdr:x>0.9865</cdr:x>
      <cdr:y>0.52867</cdr:y>
    </cdr:to>
    <cdr:cxnSp macro="">
      <cdr:nvCxnSpPr>
        <cdr:cNvPr id="12" name="Прямая соединительная линия 11"/>
        <cdr:cNvCxnSpPr/>
      </cdr:nvCxnSpPr>
      <cdr:spPr>
        <a:xfrm xmlns:a="http://schemas.openxmlformats.org/drawingml/2006/main">
          <a:off x="485892" y="3190522"/>
          <a:ext cx="8690092" cy="23519"/>
        </a:xfrm>
        <a:prstGeom xmlns:a="http://schemas.openxmlformats.org/drawingml/2006/main" prst="line">
          <a:avLst/>
        </a:prstGeom>
        <a:ln xmlns:a="http://schemas.openxmlformats.org/drawingml/2006/main" w="25400">
          <a:solidFill>
            <a:srgbClr val="FFFF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F53"/>
  <sheetViews>
    <sheetView topLeftCell="C31" zoomScale="85" zoomScaleNormal="85" workbookViewId="0">
      <selection activeCell="N53" sqref="N53"/>
    </sheetView>
  </sheetViews>
  <sheetFormatPr defaultRowHeight="14.4" x14ac:dyDescent="0.3"/>
  <cols>
    <col min="1" max="1" width="4.6640625" customWidth="1"/>
    <col min="2" max="2" width="24.88671875" customWidth="1"/>
    <col min="3" max="3" width="8.44140625" style="3" bestFit="1" customWidth="1"/>
    <col min="4" max="4" width="8.44140625" style="3" customWidth="1"/>
    <col min="5" max="5" width="4.5546875" customWidth="1"/>
    <col min="6" max="29" width="4" customWidth="1"/>
    <col min="30" max="30" width="7.5546875" style="30" customWidth="1"/>
    <col min="31" max="31" width="8.6640625" style="3" bestFit="1" customWidth="1"/>
  </cols>
  <sheetData>
    <row r="1" spans="1:32" x14ac:dyDescent="0.3">
      <c r="D1" s="31" t="s">
        <v>35</v>
      </c>
      <c r="E1" s="4">
        <v>3</v>
      </c>
      <c r="F1" s="4">
        <v>1</v>
      </c>
      <c r="G1" s="4">
        <v>2</v>
      </c>
      <c r="H1" s="4">
        <v>2</v>
      </c>
      <c r="I1" s="4">
        <v>2</v>
      </c>
      <c r="J1" s="4">
        <v>2</v>
      </c>
      <c r="K1" s="4">
        <v>2</v>
      </c>
      <c r="L1" s="4">
        <v>2</v>
      </c>
      <c r="M1" s="4">
        <v>2</v>
      </c>
      <c r="N1" s="4">
        <v>2</v>
      </c>
      <c r="O1" s="4">
        <v>1</v>
      </c>
      <c r="P1" s="4">
        <v>2</v>
      </c>
      <c r="Q1" s="4">
        <v>2</v>
      </c>
      <c r="R1" s="4">
        <v>2</v>
      </c>
      <c r="S1" s="4">
        <v>1</v>
      </c>
      <c r="T1" s="4">
        <v>1</v>
      </c>
      <c r="U1" s="4">
        <v>2</v>
      </c>
      <c r="V1" s="4">
        <v>2</v>
      </c>
      <c r="W1" s="4"/>
      <c r="X1" s="4"/>
      <c r="Y1" s="4"/>
      <c r="Z1" s="4"/>
      <c r="AA1" s="4"/>
      <c r="AB1" s="4"/>
      <c r="AC1" s="4"/>
      <c r="AF1" s="5">
        <f>SUM(E1:AC1)</f>
        <v>33</v>
      </c>
    </row>
    <row r="3" spans="1:32" x14ac:dyDescent="0.3">
      <c r="A3" s="78" t="s">
        <v>0</v>
      </c>
      <c r="B3" s="78" t="s">
        <v>1</v>
      </c>
      <c r="C3" s="78" t="s">
        <v>3</v>
      </c>
      <c r="D3" s="78" t="s">
        <v>36</v>
      </c>
      <c r="E3" s="81" t="s">
        <v>6</v>
      </c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3"/>
      <c r="AD3" s="84" t="s">
        <v>4</v>
      </c>
      <c r="AE3" s="84" t="s">
        <v>5</v>
      </c>
      <c r="AF3" s="78" t="s">
        <v>7</v>
      </c>
    </row>
    <row r="4" spans="1:32" x14ac:dyDescent="0.3">
      <c r="A4" s="79"/>
      <c r="B4" s="79"/>
      <c r="C4" s="79"/>
      <c r="D4" s="79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85"/>
      <c r="AE4" s="85"/>
      <c r="AF4" s="79"/>
    </row>
    <row r="5" spans="1:32" x14ac:dyDescent="0.3">
      <c r="A5" s="80"/>
      <c r="B5" s="80"/>
      <c r="C5" s="80"/>
      <c r="D5" s="80"/>
      <c r="E5" s="2">
        <v>1</v>
      </c>
      <c r="F5" s="2">
        <v>2</v>
      </c>
      <c r="G5" s="2">
        <v>3</v>
      </c>
      <c r="H5" s="2">
        <v>4</v>
      </c>
      <c r="I5" s="2">
        <v>5</v>
      </c>
      <c r="J5" s="2">
        <v>6</v>
      </c>
      <c r="K5" s="2">
        <v>7</v>
      </c>
      <c r="L5" s="2">
        <v>8</v>
      </c>
      <c r="M5" s="2">
        <v>9</v>
      </c>
      <c r="N5" s="2">
        <v>10</v>
      </c>
      <c r="O5" s="2">
        <v>11</v>
      </c>
      <c r="P5" s="2">
        <v>12</v>
      </c>
      <c r="Q5" s="2">
        <v>13</v>
      </c>
      <c r="R5" s="2">
        <v>14</v>
      </c>
      <c r="S5" s="2">
        <v>15</v>
      </c>
      <c r="T5" s="2">
        <v>16</v>
      </c>
      <c r="U5" s="2">
        <v>17</v>
      </c>
      <c r="V5" s="2">
        <v>18</v>
      </c>
      <c r="W5" s="2">
        <v>19</v>
      </c>
      <c r="X5" s="2">
        <v>20</v>
      </c>
      <c r="Y5" s="2">
        <v>21</v>
      </c>
      <c r="Z5" s="2">
        <v>22</v>
      </c>
      <c r="AA5" s="2">
        <v>23</v>
      </c>
      <c r="AB5" s="2">
        <v>24</v>
      </c>
      <c r="AC5" s="2">
        <v>25</v>
      </c>
      <c r="AD5" s="86"/>
      <c r="AE5" s="86"/>
      <c r="AF5" s="80"/>
    </row>
    <row r="6" spans="1:32" x14ac:dyDescent="0.3">
      <c r="A6" s="1">
        <v>1</v>
      </c>
      <c r="B6" s="1" t="s">
        <v>58</v>
      </c>
      <c r="C6" s="2">
        <v>1</v>
      </c>
      <c r="D6" s="2" t="s">
        <v>56</v>
      </c>
      <c r="E6" s="76">
        <v>3</v>
      </c>
      <c r="F6" s="76">
        <v>1</v>
      </c>
      <c r="G6" s="76">
        <v>2</v>
      </c>
      <c r="H6" s="76" t="s">
        <v>59</v>
      </c>
      <c r="I6" s="76">
        <v>2</v>
      </c>
      <c r="J6" s="76">
        <v>1</v>
      </c>
      <c r="K6" s="76">
        <v>1</v>
      </c>
      <c r="L6" s="76">
        <v>1</v>
      </c>
      <c r="M6" s="76" t="s">
        <v>59</v>
      </c>
      <c r="N6" s="76" t="s">
        <v>59</v>
      </c>
      <c r="O6" s="76" t="s">
        <v>59</v>
      </c>
      <c r="P6" s="76" t="s">
        <v>59</v>
      </c>
      <c r="Q6" s="76">
        <v>2</v>
      </c>
      <c r="R6" s="76">
        <v>1</v>
      </c>
      <c r="S6" s="76" t="s">
        <v>59</v>
      </c>
      <c r="T6" s="76" t="s">
        <v>59</v>
      </c>
      <c r="U6" s="76">
        <v>2</v>
      </c>
      <c r="V6" s="76">
        <v>2</v>
      </c>
      <c r="W6" s="1"/>
      <c r="X6" s="1"/>
      <c r="Y6" s="1"/>
      <c r="Z6" s="1"/>
      <c r="AA6" s="1"/>
      <c r="AB6" s="1"/>
      <c r="AC6" s="1"/>
      <c r="AD6" s="75">
        <v>18</v>
      </c>
      <c r="AE6" s="2">
        <v>3</v>
      </c>
      <c r="AF6" s="6">
        <f t="shared" ref="AF6:AF18" si="0">AD6/33*100</f>
        <v>54.54545454545454</v>
      </c>
    </row>
    <row r="7" spans="1:32" x14ac:dyDescent="0.3">
      <c r="A7" s="1">
        <v>2</v>
      </c>
      <c r="B7" s="1" t="s">
        <v>60</v>
      </c>
      <c r="C7" s="2">
        <v>1</v>
      </c>
      <c r="D7" s="2" t="s">
        <v>56</v>
      </c>
      <c r="E7" s="76">
        <v>3</v>
      </c>
      <c r="F7" s="76">
        <v>1</v>
      </c>
      <c r="G7" s="76">
        <v>2</v>
      </c>
      <c r="H7" s="76" t="s">
        <v>59</v>
      </c>
      <c r="I7" s="76">
        <v>2</v>
      </c>
      <c r="J7" s="76">
        <v>0</v>
      </c>
      <c r="K7" s="76">
        <v>1</v>
      </c>
      <c r="L7" s="76">
        <v>0</v>
      </c>
      <c r="M7" s="76" t="s">
        <v>59</v>
      </c>
      <c r="N7" s="76" t="s">
        <v>59</v>
      </c>
      <c r="O7" s="76">
        <v>1</v>
      </c>
      <c r="P7" s="76" t="s">
        <v>59</v>
      </c>
      <c r="Q7" s="76" t="s">
        <v>59</v>
      </c>
      <c r="R7" s="76" t="s">
        <v>59</v>
      </c>
      <c r="S7" s="76" t="s">
        <v>59</v>
      </c>
      <c r="T7" s="76" t="s">
        <v>59</v>
      </c>
      <c r="U7" s="76">
        <v>2</v>
      </c>
      <c r="V7" s="76">
        <v>0</v>
      </c>
      <c r="W7" s="1"/>
      <c r="X7" s="1"/>
      <c r="Y7" s="1"/>
      <c r="Z7" s="1"/>
      <c r="AA7" s="1"/>
      <c r="AB7" s="1"/>
      <c r="AC7" s="1"/>
      <c r="AD7" s="75">
        <v>12</v>
      </c>
      <c r="AE7" s="2">
        <v>3</v>
      </c>
      <c r="AF7" s="6">
        <f t="shared" si="0"/>
        <v>36.363636363636367</v>
      </c>
    </row>
    <row r="8" spans="1:32" x14ac:dyDescent="0.3">
      <c r="A8" s="1">
        <v>3</v>
      </c>
      <c r="B8" s="1" t="s">
        <v>61</v>
      </c>
      <c r="C8" s="2">
        <v>2</v>
      </c>
      <c r="D8" s="2" t="s">
        <v>56</v>
      </c>
      <c r="E8" s="76">
        <v>3</v>
      </c>
      <c r="F8" s="76">
        <v>1</v>
      </c>
      <c r="G8" s="76">
        <v>2</v>
      </c>
      <c r="H8" s="76">
        <v>0</v>
      </c>
      <c r="I8" s="76">
        <v>2</v>
      </c>
      <c r="J8" s="76">
        <v>2</v>
      </c>
      <c r="K8" s="76" t="s">
        <v>59</v>
      </c>
      <c r="L8" s="76">
        <v>2</v>
      </c>
      <c r="M8" s="76">
        <v>2</v>
      </c>
      <c r="N8" s="76">
        <v>2</v>
      </c>
      <c r="O8" s="76">
        <v>1</v>
      </c>
      <c r="P8" s="76">
        <v>0</v>
      </c>
      <c r="Q8" s="76" t="s">
        <v>59</v>
      </c>
      <c r="R8" s="76" t="s">
        <v>59</v>
      </c>
      <c r="S8" s="76" t="s">
        <v>59</v>
      </c>
      <c r="T8" s="76" t="s">
        <v>59</v>
      </c>
      <c r="U8" s="76" t="s">
        <v>59</v>
      </c>
      <c r="V8" s="76" t="s">
        <v>59</v>
      </c>
      <c r="W8" s="1"/>
      <c r="X8" s="1"/>
      <c r="Y8" s="1"/>
      <c r="Z8" s="1"/>
      <c r="AA8" s="1"/>
      <c r="AB8" s="1"/>
      <c r="AC8" s="1"/>
      <c r="AD8" s="75">
        <v>17</v>
      </c>
      <c r="AE8" s="2">
        <v>3</v>
      </c>
      <c r="AF8" s="6">
        <f t="shared" si="0"/>
        <v>51.515151515151516</v>
      </c>
    </row>
    <row r="9" spans="1:32" x14ac:dyDescent="0.3">
      <c r="A9" s="1">
        <v>4</v>
      </c>
      <c r="B9" s="1" t="s">
        <v>62</v>
      </c>
      <c r="C9" s="2">
        <v>2</v>
      </c>
      <c r="D9" s="2" t="s">
        <v>56</v>
      </c>
      <c r="E9" s="76">
        <v>2</v>
      </c>
      <c r="F9" s="76">
        <v>0</v>
      </c>
      <c r="G9" s="76">
        <v>2</v>
      </c>
      <c r="H9" s="76">
        <v>0</v>
      </c>
      <c r="I9" s="76">
        <v>2</v>
      </c>
      <c r="J9" s="76">
        <v>0</v>
      </c>
      <c r="K9" s="76">
        <v>0</v>
      </c>
      <c r="L9" s="76" t="s">
        <v>59</v>
      </c>
      <c r="M9" s="76" t="s">
        <v>59</v>
      </c>
      <c r="N9" s="76" t="s">
        <v>59</v>
      </c>
      <c r="O9" s="76" t="s">
        <v>59</v>
      </c>
      <c r="P9" s="76">
        <v>1</v>
      </c>
      <c r="Q9" s="76" t="s">
        <v>59</v>
      </c>
      <c r="R9" s="76" t="s">
        <v>59</v>
      </c>
      <c r="S9" s="76" t="s">
        <v>59</v>
      </c>
      <c r="T9" s="76" t="s">
        <v>59</v>
      </c>
      <c r="U9" s="76">
        <v>2</v>
      </c>
      <c r="V9" s="76">
        <v>1</v>
      </c>
      <c r="W9" s="1"/>
      <c r="X9" s="1"/>
      <c r="Y9" s="1"/>
      <c r="Z9" s="1"/>
      <c r="AA9" s="1"/>
      <c r="AB9" s="1"/>
      <c r="AC9" s="1"/>
      <c r="AD9" s="75">
        <v>10</v>
      </c>
      <c r="AE9" s="2">
        <v>3</v>
      </c>
      <c r="AF9" s="6">
        <f t="shared" si="0"/>
        <v>30.303030303030305</v>
      </c>
    </row>
    <row r="10" spans="1:32" x14ac:dyDescent="0.3">
      <c r="A10" s="1">
        <v>5</v>
      </c>
      <c r="B10" s="1" t="s">
        <v>63</v>
      </c>
      <c r="C10" s="2">
        <v>1</v>
      </c>
      <c r="D10" s="2" t="s">
        <v>56</v>
      </c>
      <c r="E10" s="76">
        <v>3</v>
      </c>
      <c r="F10" s="76">
        <v>1</v>
      </c>
      <c r="G10" s="76" t="s">
        <v>59</v>
      </c>
      <c r="H10" s="76" t="s">
        <v>59</v>
      </c>
      <c r="I10" s="76">
        <v>2</v>
      </c>
      <c r="J10" s="76">
        <v>0</v>
      </c>
      <c r="K10" s="76">
        <v>1</v>
      </c>
      <c r="L10" s="76">
        <v>2</v>
      </c>
      <c r="M10" s="76">
        <v>0</v>
      </c>
      <c r="N10" s="76">
        <v>1</v>
      </c>
      <c r="O10" s="76" t="s">
        <v>59</v>
      </c>
      <c r="P10" s="76" t="s">
        <v>59</v>
      </c>
      <c r="Q10" s="76" t="s">
        <v>59</v>
      </c>
      <c r="R10" s="76" t="s">
        <v>59</v>
      </c>
      <c r="S10" s="76" t="s">
        <v>59</v>
      </c>
      <c r="T10" s="76">
        <v>1</v>
      </c>
      <c r="U10" s="76">
        <v>1</v>
      </c>
      <c r="V10" s="76" t="s">
        <v>59</v>
      </c>
      <c r="W10" s="1"/>
      <c r="X10" s="1"/>
      <c r="Y10" s="1"/>
      <c r="Z10" s="1"/>
      <c r="AA10" s="1"/>
      <c r="AB10" s="1"/>
      <c r="AC10" s="1"/>
      <c r="AD10" s="75">
        <v>12</v>
      </c>
      <c r="AE10" s="2">
        <v>3</v>
      </c>
      <c r="AF10" s="6">
        <f t="shared" si="0"/>
        <v>36.363636363636367</v>
      </c>
    </row>
    <row r="11" spans="1:32" x14ac:dyDescent="0.3">
      <c r="A11" s="1">
        <v>6</v>
      </c>
      <c r="B11" s="1" t="s">
        <v>64</v>
      </c>
      <c r="C11" s="2">
        <v>1</v>
      </c>
      <c r="D11" s="2" t="s">
        <v>56</v>
      </c>
      <c r="E11" s="76">
        <v>3</v>
      </c>
      <c r="F11" s="76">
        <v>1</v>
      </c>
      <c r="G11" s="76">
        <v>2</v>
      </c>
      <c r="H11" s="76" t="s">
        <v>59</v>
      </c>
      <c r="I11" s="76">
        <v>2</v>
      </c>
      <c r="J11" s="76">
        <v>1</v>
      </c>
      <c r="K11" s="76">
        <v>1</v>
      </c>
      <c r="L11" s="76">
        <v>1</v>
      </c>
      <c r="M11" s="76" t="s">
        <v>59</v>
      </c>
      <c r="N11" s="76" t="s">
        <v>59</v>
      </c>
      <c r="O11" s="76">
        <v>1</v>
      </c>
      <c r="P11" s="76" t="s">
        <v>59</v>
      </c>
      <c r="Q11" s="76" t="s">
        <v>59</v>
      </c>
      <c r="R11" s="76">
        <v>1</v>
      </c>
      <c r="S11" s="76" t="s">
        <v>59</v>
      </c>
      <c r="T11" s="76" t="s">
        <v>59</v>
      </c>
      <c r="U11" s="76">
        <v>2</v>
      </c>
      <c r="V11" s="76">
        <v>2</v>
      </c>
      <c r="W11" s="1"/>
      <c r="X11" s="1"/>
      <c r="Y11" s="1"/>
      <c r="Z11" s="1"/>
      <c r="AA11" s="1"/>
      <c r="AB11" s="1"/>
      <c r="AC11" s="1"/>
      <c r="AD11" s="75">
        <v>17</v>
      </c>
      <c r="AE11" s="2">
        <v>3</v>
      </c>
      <c r="AF11" s="6">
        <f t="shared" si="0"/>
        <v>51.515151515151516</v>
      </c>
    </row>
    <row r="12" spans="1:32" x14ac:dyDescent="0.3">
      <c r="A12" s="1">
        <v>7</v>
      </c>
      <c r="B12" s="1" t="s">
        <v>65</v>
      </c>
      <c r="C12" s="2">
        <v>1</v>
      </c>
      <c r="D12" s="2" t="s">
        <v>56</v>
      </c>
      <c r="E12" s="76">
        <v>2</v>
      </c>
      <c r="F12" s="76">
        <v>2</v>
      </c>
      <c r="G12" s="76">
        <v>0</v>
      </c>
      <c r="H12" s="76">
        <v>2</v>
      </c>
      <c r="I12" s="76">
        <v>0</v>
      </c>
      <c r="J12" s="76" t="s">
        <v>59</v>
      </c>
      <c r="K12" s="76">
        <v>1</v>
      </c>
      <c r="L12" s="76" t="s">
        <v>59</v>
      </c>
      <c r="M12" s="76" t="s">
        <v>59</v>
      </c>
      <c r="N12" s="76">
        <v>1</v>
      </c>
      <c r="O12" s="76" t="s">
        <v>59</v>
      </c>
      <c r="P12" s="76" t="s">
        <v>59</v>
      </c>
      <c r="Q12" s="76">
        <v>1</v>
      </c>
      <c r="R12" s="76" t="s">
        <v>59</v>
      </c>
      <c r="S12" s="76" t="s">
        <v>59</v>
      </c>
      <c r="T12" s="76" t="s">
        <v>59</v>
      </c>
      <c r="U12" s="76" t="s">
        <v>59</v>
      </c>
      <c r="V12" s="76">
        <v>2</v>
      </c>
      <c r="W12" s="1"/>
      <c r="X12" s="1"/>
      <c r="Y12" s="1"/>
      <c r="Z12" s="1"/>
      <c r="AA12" s="1"/>
      <c r="AB12" s="1"/>
      <c r="AC12" s="1"/>
      <c r="AD12" s="75">
        <v>14</v>
      </c>
      <c r="AE12" s="2">
        <v>3</v>
      </c>
      <c r="AF12" s="6">
        <f t="shared" si="0"/>
        <v>42.424242424242422</v>
      </c>
    </row>
    <row r="13" spans="1:32" x14ac:dyDescent="0.3">
      <c r="A13" s="1">
        <v>8</v>
      </c>
      <c r="B13" s="1" t="s">
        <v>66</v>
      </c>
      <c r="C13" s="2">
        <v>2</v>
      </c>
      <c r="D13" s="2" t="s">
        <v>56</v>
      </c>
      <c r="E13" s="76">
        <v>2</v>
      </c>
      <c r="F13" s="76">
        <v>1</v>
      </c>
      <c r="G13" s="76">
        <v>2</v>
      </c>
      <c r="H13" s="76">
        <v>0</v>
      </c>
      <c r="I13" s="76">
        <v>2</v>
      </c>
      <c r="J13" s="76">
        <v>2</v>
      </c>
      <c r="K13" s="76" t="s">
        <v>59</v>
      </c>
      <c r="L13" s="76">
        <v>2</v>
      </c>
      <c r="M13" s="76">
        <v>2</v>
      </c>
      <c r="N13" s="76">
        <v>2</v>
      </c>
      <c r="O13" s="76" t="s">
        <v>59</v>
      </c>
      <c r="P13" s="76" t="s">
        <v>59</v>
      </c>
      <c r="Q13" s="76" t="s">
        <v>59</v>
      </c>
      <c r="R13" s="76" t="s">
        <v>59</v>
      </c>
      <c r="S13" s="76" t="s">
        <v>59</v>
      </c>
      <c r="T13" s="76" t="s">
        <v>59</v>
      </c>
      <c r="U13" s="76" t="s">
        <v>59</v>
      </c>
      <c r="V13" s="76" t="s">
        <v>59</v>
      </c>
      <c r="W13" s="1"/>
      <c r="X13" s="1"/>
      <c r="Y13" s="1"/>
      <c r="Z13" s="1"/>
      <c r="AA13" s="1"/>
      <c r="AB13" s="1"/>
      <c r="AC13" s="1"/>
      <c r="AD13" s="75">
        <v>15</v>
      </c>
      <c r="AE13" s="2">
        <v>3</v>
      </c>
      <c r="AF13" s="6">
        <f t="shared" si="0"/>
        <v>45.454545454545453</v>
      </c>
    </row>
    <row r="14" spans="1:32" x14ac:dyDescent="0.3">
      <c r="A14" s="1">
        <v>9</v>
      </c>
      <c r="B14" s="1" t="s">
        <v>67</v>
      </c>
      <c r="C14" s="2">
        <v>2</v>
      </c>
      <c r="D14" s="2" t="s">
        <v>56</v>
      </c>
      <c r="E14" s="76">
        <v>3</v>
      </c>
      <c r="F14" s="76">
        <v>1</v>
      </c>
      <c r="G14" s="76">
        <v>2</v>
      </c>
      <c r="H14" s="76">
        <v>0</v>
      </c>
      <c r="I14" s="76">
        <v>2</v>
      </c>
      <c r="J14" s="76">
        <v>2</v>
      </c>
      <c r="K14" s="76">
        <v>2</v>
      </c>
      <c r="L14" s="76">
        <v>2</v>
      </c>
      <c r="M14" s="76">
        <v>2</v>
      </c>
      <c r="N14" s="76">
        <v>2</v>
      </c>
      <c r="O14" s="76">
        <v>1</v>
      </c>
      <c r="P14" s="76">
        <v>2</v>
      </c>
      <c r="Q14" s="76">
        <v>2</v>
      </c>
      <c r="R14" s="76">
        <v>2</v>
      </c>
      <c r="S14" s="76">
        <v>1</v>
      </c>
      <c r="T14" s="76">
        <v>1</v>
      </c>
      <c r="U14" s="76" t="s">
        <v>59</v>
      </c>
      <c r="V14" s="76">
        <v>2</v>
      </c>
      <c r="W14" s="1"/>
      <c r="X14" s="1"/>
      <c r="Y14" s="1"/>
      <c r="Z14" s="1"/>
      <c r="AA14" s="1"/>
      <c r="AB14" s="1"/>
      <c r="AC14" s="1"/>
      <c r="AD14" s="75">
        <v>29</v>
      </c>
      <c r="AE14" s="2">
        <v>5</v>
      </c>
      <c r="AF14" s="6">
        <f t="shared" si="0"/>
        <v>87.878787878787875</v>
      </c>
    </row>
    <row r="15" spans="1:32" x14ac:dyDescent="0.3">
      <c r="A15" s="1">
        <v>10</v>
      </c>
      <c r="B15" s="1" t="s">
        <v>68</v>
      </c>
      <c r="C15" s="2">
        <v>2</v>
      </c>
      <c r="D15" s="2" t="s">
        <v>56</v>
      </c>
      <c r="E15" s="76">
        <v>3</v>
      </c>
      <c r="F15" s="76">
        <v>1</v>
      </c>
      <c r="G15" s="76">
        <v>2</v>
      </c>
      <c r="H15" s="76">
        <v>0</v>
      </c>
      <c r="I15" s="76">
        <v>2</v>
      </c>
      <c r="J15" s="76">
        <v>2</v>
      </c>
      <c r="K15" s="76" t="s">
        <v>59</v>
      </c>
      <c r="L15" s="76">
        <v>2</v>
      </c>
      <c r="M15" s="76">
        <v>2</v>
      </c>
      <c r="N15" s="76">
        <v>2</v>
      </c>
      <c r="O15" s="76">
        <v>1</v>
      </c>
      <c r="P15" s="76">
        <v>1</v>
      </c>
      <c r="Q15" s="76" t="s">
        <v>59</v>
      </c>
      <c r="R15" s="76" t="s">
        <v>59</v>
      </c>
      <c r="S15" s="76" t="s">
        <v>59</v>
      </c>
      <c r="T15" s="76" t="s">
        <v>59</v>
      </c>
      <c r="U15" s="76" t="s">
        <v>59</v>
      </c>
      <c r="V15" s="76" t="s">
        <v>59</v>
      </c>
      <c r="W15" s="1"/>
      <c r="X15" s="1"/>
      <c r="Y15" s="1"/>
      <c r="Z15" s="1"/>
      <c r="AA15" s="1"/>
      <c r="AB15" s="1"/>
      <c r="AC15" s="1"/>
      <c r="AD15" s="75">
        <v>18</v>
      </c>
      <c r="AE15" s="2">
        <v>3</v>
      </c>
      <c r="AF15" s="6">
        <f t="shared" si="0"/>
        <v>54.54545454545454</v>
      </c>
    </row>
    <row r="16" spans="1:32" x14ac:dyDescent="0.3">
      <c r="A16" s="1">
        <v>11</v>
      </c>
      <c r="B16" s="1" t="s">
        <v>69</v>
      </c>
      <c r="C16" s="2">
        <v>2</v>
      </c>
      <c r="D16" s="2" t="s">
        <v>56</v>
      </c>
      <c r="E16" s="76">
        <v>3</v>
      </c>
      <c r="F16" s="76">
        <v>1</v>
      </c>
      <c r="G16" s="76">
        <v>2</v>
      </c>
      <c r="H16" s="76" t="s">
        <v>59</v>
      </c>
      <c r="I16" s="76">
        <v>2</v>
      </c>
      <c r="J16" s="76">
        <v>1</v>
      </c>
      <c r="K16" s="76" t="s">
        <v>59</v>
      </c>
      <c r="L16" s="76">
        <v>1</v>
      </c>
      <c r="M16" s="76" t="s">
        <v>59</v>
      </c>
      <c r="N16" s="76" t="s">
        <v>59</v>
      </c>
      <c r="O16" s="76" t="s">
        <v>59</v>
      </c>
      <c r="P16" s="76" t="s">
        <v>59</v>
      </c>
      <c r="Q16" s="76">
        <v>1</v>
      </c>
      <c r="R16" s="76">
        <v>1</v>
      </c>
      <c r="S16" s="76" t="s">
        <v>59</v>
      </c>
      <c r="T16" s="76" t="s">
        <v>59</v>
      </c>
      <c r="U16" s="76">
        <v>2</v>
      </c>
      <c r="V16" s="76">
        <v>2</v>
      </c>
      <c r="W16" s="1"/>
      <c r="X16" s="1"/>
      <c r="Y16" s="1"/>
      <c r="Z16" s="1"/>
      <c r="AA16" s="1"/>
      <c r="AB16" s="1"/>
      <c r="AC16" s="1"/>
      <c r="AD16" s="75">
        <v>16</v>
      </c>
      <c r="AE16" s="2">
        <v>3</v>
      </c>
      <c r="AF16" s="6">
        <f t="shared" si="0"/>
        <v>48.484848484848484</v>
      </c>
    </row>
    <row r="17" spans="1:32" x14ac:dyDescent="0.3">
      <c r="A17" s="1">
        <v>12</v>
      </c>
      <c r="B17" s="1" t="s">
        <v>70</v>
      </c>
      <c r="C17" s="2">
        <v>1</v>
      </c>
      <c r="D17" s="2" t="s">
        <v>56</v>
      </c>
      <c r="E17" s="76">
        <v>3</v>
      </c>
      <c r="F17" s="76">
        <v>1</v>
      </c>
      <c r="G17" s="76">
        <v>2</v>
      </c>
      <c r="H17" s="76" t="s">
        <v>59</v>
      </c>
      <c r="I17" s="76">
        <v>1</v>
      </c>
      <c r="J17" s="76">
        <v>0</v>
      </c>
      <c r="K17" s="76" t="s">
        <v>59</v>
      </c>
      <c r="L17" s="76">
        <v>1</v>
      </c>
      <c r="M17" s="76" t="s">
        <v>59</v>
      </c>
      <c r="N17" s="76" t="s">
        <v>59</v>
      </c>
      <c r="O17" s="76" t="s">
        <v>59</v>
      </c>
      <c r="P17" s="76" t="s">
        <v>59</v>
      </c>
      <c r="Q17" s="76">
        <v>1</v>
      </c>
      <c r="R17" s="76">
        <v>1</v>
      </c>
      <c r="S17" s="76" t="s">
        <v>59</v>
      </c>
      <c r="T17" s="76" t="s">
        <v>59</v>
      </c>
      <c r="U17" s="76" t="s">
        <v>59</v>
      </c>
      <c r="V17" s="76" t="s">
        <v>59</v>
      </c>
      <c r="W17" s="1"/>
      <c r="X17" s="1"/>
      <c r="Y17" s="1"/>
      <c r="Z17" s="1"/>
      <c r="AA17" s="1"/>
      <c r="AB17" s="1"/>
      <c r="AC17" s="1"/>
      <c r="AD17" s="75">
        <v>11</v>
      </c>
      <c r="AE17" s="2">
        <v>3</v>
      </c>
      <c r="AF17" s="6">
        <f t="shared" si="0"/>
        <v>33.333333333333329</v>
      </c>
    </row>
    <row r="18" spans="1:32" x14ac:dyDescent="0.3">
      <c r="A18" s="1">
        <v>13</v>
      </c>
      <c r="B18" s="1" t="s">
        <v>71</v>
      </c>
      <c r="C18" s="2">
        <v>2</v>
      </c>
      <c r="D18" s="2" t="s">
        <v>56</v>
      </c>
      <c r="E18" s="76">
        <v>3</v>
      </c>
      <c r="F18" s="76">
        <v>1</v>
      </c>
      <c r="G18" s="76">
        <v>2</v>
      </c>
      <c r="H18" s="76">
        <v>0</v>
      </c>
      <c r="I18" s="76">
        <v>2</v>
      </c>
      <c r="J18" s="76">
        <v>2</v>
      </c>
      <c r="K18" s="76" t="s">
        <v>59</v>
      </c>
      <c r="L18" s="76">
        <v>2</v>
      </c>
      <c r="M18" s="76">
        <v>2</v>
      </c>
      <c r="N18" s="76">
        <v>2</v>
      </c>
      <c r="O18" s="76">
        <v>1</v>
      </c>
      <c r="P18" s="76">
        <v>0</v>
      </c>
      <c r="Q18" s="76" t="s">
        <v>59</v>
      </c>
      <c r="R18" s="76" t="s">
        <v>59</v>
      </c>
      <c r="S18" s="76" t="s">
        <v>59</v>
      </c>
      <c r="T18" s="76" t="s">
        <v>59</v>
      </c>
      <c r="U18" s="76" t="s">
        <v>59</v>
      </c>
      <c r="V18" s="76" t="s">
        <v>59</v>
      </c>
      <c r="W18" s="1"/>
      <c r="X18" s="1"/>
      <c r="Y18" s="1"/>
      <c r="Z18" s="1"/>
      <c r="AA18" s="1"/>
      <c r="AB18" s="1"/>
      <c r="AC18" s="1"/>
      <c r="AD18" s="75">
        <v>17</v>
      </c>
      <c r="AE18" s="2">
        <v>3</v>
      </c>
      <c r="AF18" s="6">
        <f t="shared" si="0"/>
        <v>51.515151515151516</v>
      </c>
    </row>
    <row r="19" spans="1:32" x14ac:dyDescent="0.3">
      <c r="A19" s="1">
        <v>14</v>
      </c>
      <c r="B19" s="1" t="s">
        <v>72</v>
      </c>
      <c r="C19" s="2">
        <v>1</v>
      </c>
      <c r="D19" s="2" t="s">
        <v>56</v>
      </c>
      <c r="E19" s="76">
        <v>3</v>
      </c>
      <c r="F19" s="76">
        <v>1</v>
      </c>
      <c r="G19" s="76" t="s">
        <v>59</v>
      </c>
      <c r="H19" s="76" t="s">
        <v>59</v>
      </c>
      <c r="I19" s="76">
        <v>2</v>
      </c>
      <c r="J19" s="76">
        <v>0</v>
      </c>
      <c r="K19" s="76" t="s">
        <v>59</v>
      </c>
      <c r="L19" s="76">
        <v>1</v>
      </c>
      <c r="M19" s="76" t="s">
        <v>59</v>
      </c>
      <c r="N19" s="76" t="s">
        <v>59</v>
      </c>
      <c r="O19" s="76" t="s">
        <v>59</v>
      </c>
      <c r="P19" s="76" t="s">
        <v>59</v>
      </c>
      <c r="Q19" s="76">
        <v>1</v>
      </c>
      <c r="R19" s="76" t="s">
        <v>59</v>
      </c>
      <c r="S19" s="76">
        <v>1</v>
      </c>
      <c r="T19" s="76">
        <v>1</v>
      </c>
      <c r="U19" s="76">
        <v>2</v>
      </c>
      <c r="V19" s="76" t="s">
        <v>59</v>
      </c>
      <c r="W19" s="1"/>
      <c r="X19" s="1"/>
      <c r="Y19" s="1"/>
      <c r="Z19" s="1"/>
      <c r="AA19" s="1"/>
      <c r="AB19" s="1"/>
      <c r="AC19" s="1"/>
      <c r="AD19" s="75">
        <v>11</v>
      </c>
      <c r="AE19" s="2">
        <v>3</v>
      </c>
      <c r="AF19" s="6" t="s">
        <v>87</v>
      </c>
    </row>
    <row r="20" spans="1:32" x14ac:dyDescent="0.3">
      <c r="A20" s="1">
        <v>15</v>
      </c>
      <c r="B20" s="1" t="s">
        <v>73</v>
      </c>
      <c r="C20" s="2">
        <v>2</v>
      </c>
      <c r="D20" s="2" t="s">
        <v>57</v>
      </c>
      <c r="E20" s="76">
        <v>3</v>
      </c>
      <c r="F20" s="76">
        <v>1</v>
      </c>
      <c r="G20" s="76">
        <v>2</v>
      </c>
      <c r="H20" s="76" t="s">
        <v>59</v>
      </c>
      <c r="I20" s="76">
        <v>1</v>
      </c>
      <c r="J20" s="76">
        <v>2</v>
      </c>
      <c r="K20" s="76" t="s">
        <v>59</v>
      </c>
      <c r="L20" s="76">
        <v>2</v>
      </c>
      <c r="M20" s="76">
        <v>0</v>
      </c>
      <c r="N20" s="76">
        <v>2</v>
      </c>
      <c r="O20" s="76">
        <v>1</v>
      </c>
      <c r="P20" s="76" t="s">
        <v>59</v>
      </c>
      <c r="Q20" s="76" t="s">
        <v>59</v>
      </c>
      <c r="R20" s="76" t="s">
        <v>59</v>
      </c>
      <c r="S20" s="76" t="s">
        <v>59</v>
      </c>
      <c r="T20" s="76" t="s">
        <v>59</v>
      </c>
      <c r="U20" s="76" t="s">
        <v>59</v>
      </c>
      <c r="V20" s="76" t="s">
        <v>59</v>
      </c>
      <c r="W20" s="1"/>
      <c r="X20" s="1"/>
      <c r="Y20" s="1"/>
      <c r="Z20" s="1"/>
      <c r="AA20" s="1"/>
      <c r="AB20" s="1"/>
      <c r="AC20" s="1"/>
      <c r="AD20" s="75">
        <v>14</v>
      </c>
      <c r="AE20" s="2">
        <v>3</v>
      </c>
      <c r="AF20" s="6">
        <f t="shared" ref="AF20:AF33" si="1">AD20/33*100</f>
        <v>42.424242424242422</v>
      </c>
    </row>
    <row r="21" spans="1:32" x14ac:dyDescent="0.3">
      <c r="A21" s="1">
        <v>16</v>
      </c>
      <c r="B21" s="1" t="s">
        <v>74</v>
      </c>
      <c r="C21" s="2">
        <v>2</v>
      </c>
      <c r="D21" s="2" t="s">
        <v>57</v>
      </c>
      <c r="E21" s="76">
        <v>3</v>
      </c>
      <c r="F21" s="76">
        <v>1</v>
      </c>
      <c r="G21" s="76">
        <v>0</v>
      </c>
      <c r="H21" s="76" t="s">
        <v>59</v>
      </c>
      <c r="I21" s="76" t="s">
        <v>59</v>
      </c>
      <c r="J21" s="76">
        <v>2</v>
      </c>
      <c r="K21" s="76">
        <v>1</v>
      </c>
      <c r="L21" s="76">
        <v>1</v>
      </c>
      <c r="M21" s="76">
        <v>2</v>
      </c>
      <c r="N21" s="76">
        <v>2</v>
      </c>
      <c r="O21" s="76">
        <v>1</v>
      </c>
      <c r="P21" s="76" t="s">
        <v>59</v>
      </c>
      <c r="Q21" s="76" t="s">
        <v>59</v>
      </c>
      <c r="R21" s="76" t="s">
        <v>59</v>
      </c>
      <c r="S21" s="76" t="s">
        <v>59</v>
      </c>
      <c r="T21" s="76" t="s">
        <v>59</v>
      </c>
      <c r="U21" s="76" t="s">
        <v>59</v>
      </c>
      <c r="V21" s="76" t="s">
        <v>59</v>
      </c>
      <c r="W21" s="1"/>
      <c r="X21" s="1"/>
      <c r="Y21" s="1"/>
      <c r="Z21" s="1"/>
      <c r="AA21" s="1"/>
      <c r="AB21" s="1"/>
      <c r="AC21" s="1"/>
      <c r="AD21" s="75">
        <v>13</v>
      </c>
      <c r="AE21" s="2">
        <v>3</v>
      </c>
      <c r="AF21" s="6">
        <f t="shared" si="1"/>
        <v>39.393939393939391</v>
      </c>
    </row>
    <row r="22" spans="1:32" x14ac:dyDescent="0.3">
      <c r="A22" s="1">
        <v>17</v>
      </c>
      <c r="B22" s="1" t="s">
        <v>75</v>
      </c>
      <c r="C22" s="2">
        <v>2</v>
      </c>
      <c r="D22" s="2" t="s">
        <v>57</v>
      </c>
      <c r="E22" s="76">
        <v>3</v>
      </c>
      <c r="F22" s="76">
        <v>1</v>
      </c>
      <c r="G22" s="76">
        <v>2</v>
      </c>
      <c r="H22" s="76" t="s">
        <v>59</v>
      </c>
      <c r="I22" s="76">
        <v>1</v>
      </c>
      <c r="J22" s="76">
        <v>2</v>
      </c>
      <c r="K22" s="76" t="s">
        <v>59</v>
      </c>
      <c r="L22" s="76">
        <v>1</v>
      </c>
      <c r="M22" s="76">
        <v>1</v>
      </c>
      <c r="N22" s="76">
        <v>2</v>
      </c>
      <c r="O22" s="76">
        <v>1</v>
      </c>
      <c r="P22" s="76" t="s">
        <v>59</v>
      </c>
      <c r="Q22" s="76" t="s">
        <v>59</v>
      </c>
      <c r="R22" s="76" t="s">
        <v>59</v>
      </c>
      <c r="S22" s="76" t="s">
        <v>59</v>
      </c>
      <c r="T22" s="76" t="s">
        <v>59</v>
      </c>
      <c r="U22" s="76" t="s">
        <v>59</v>
      </c>
      <c r="V22" s="76" t="s">
        <v>59</v>
      </c>
      <c r="W22" s="1"/>
      <c r="X22" s="1"/>
      <c r="Y22" s="1"/>
      <c r="Z22" s="1"/>
      <c r="AA22" s="1"/>
      <c r="AB22" s="1"/>
      <c r="AC22" s="1"/>
      <c r="AD22" s="75">
        <v>14</v>
      </c>
      <c r="AE22" s="2">
        <v>3</v>
      </c>
      <c r="AF22" s="6">
        <f t="shared" si="1"/>
        <v>42.424242424242422</v>
      </c>
    </row>
    <row r="23" spans="1:32" x14ac:dyDescent="0.3">
      <c r="A23" s="1">
        <v>18</v>
      </c>
      <c r="B23" s="1" t="s">
        <v>76</v>
      </c>
      <c r="C23" s="2">
        <v>1</v>
      </c>
      <c r="D23" s="2" t="s">
        <v>57</v>
      </c>
      <c r="E23" s="76">
        <v>2</v>
      </c>
      <c r="F23" s="76" t="s">
        <v>59</v>
      </c>
      <c r="G23" s="76" t="s">
        <v>59</v>
      </c>
      <c r="H23" s="76" t="s">
        <v>59</v>
      </c>
      <c r="I23" s="76">
        <v>2</v>
      </c>
      <c r="J23" s="76">
        <v>1</v>
      </c>
      <c r="K23" s="76" t="s">
        <v>59</v>
      </c>
      <c r="L23" s="76">
        <v>2</v>
      </c>
      <c r="M23" s="76" t="s">
        <v>59</v>
      </c>
      <c r="N23" s="76" t="s">
        <v>59</v>
      </c>
      <c r="O23" s="76" t="s">
        <v>59</v>
      </c>
      <c r="P23" s="76" t="s">
        <v>59</v>
      </c>
      <c r="Q23" s="76">
        <v>1</v>
      </c>
      <c r="R23" s="76" t="s">
        <v>59</v>
      </c>
      <c r="S23" s="76" t="s">
        <v>59</v>
      </c>
      <c r="T23" s="76" t="s">
        <v>59</v>
      </c>
      <c r="U23" s="76">
        <v>1</v>
      </c>
      <c r="V23" s="76">
        <v>1</v>
      </c>
      <c r="W23" s="1"/>
      <c r="X23" s="1"/>
      <c r="Y23" s="1"/>
      <c r="Z23" s="1"/>
      <c r="AA23" s="1"/>
      <c r="AB23" s="1"/>
      <c r="AC23" s="1"/>
      <c r="AD23" s="75">
        <v>10</v>
      </c>
      <c r="AE23" s="2">
        <v>3</v>
      </c>
      <c r="AF23" s="6">
        <f t="shared" si="1"/>
        <v>30.303030303030305</v>
      </c>
    </row>
    <row r="24" spans="1:32" x14ac:dyDescent="0.3">
      <c r="A24" s="1">
        <v>19</v>
      </c>
      <c r="B24" s="1" t="s">
        <v>77</v>
      </c>
      <c r="C24" s="2">
        <v>2</v>
      </c>
      <c r="D24" s="2" t="s">
        <v>57</v>
      </c>
      <c r="E24" s="76">
        <v>3</v>
      </c>
      <c r="F24" s="76">
        <v>1</v>
      </c>
      <c r="G24" s="76">
        <v>1</v>
      </c>
      <c r="H24" s="76" t="s">
        <v>59</v>
      </c>
      <c r="I24" s="76">
        <v>1</v>
      </c>
      <c r="J24" s="76">
        <v>2</v>
      </c>
      <c r="K24" s="76" t="s">
        <v>59</v>
      </c>
      <c r="L24" s="76">
        <v>1</v>
      </c>
      <c r="M24" s="76">
        <v>1</v>
      </c>
      <c r="N24" s="76">
        <v>0</v>
      </c>
      <c r="O24" s="76">
        <v>2</v>
      </c>
      <c r="P24" s="76">
        <v>1</v>
      </c>
      <c r="Q24" s="76" t="s">
        <v>59</v>
      </c>
      <c r="R24" s="76" t="s">
        <v>59</v>
      </c>
      <c r="S24" s="76" t="s">
        <v>59</v>
      </c>
      <c r="T24" s="76" t="s">
        <v>59</v>
      </c>
      <c r="U24" s="76" t="s">
        <v>59</v>
      </c>
      <c r="V24" s="76" t="s">
        <v>59</v>
      </c>
      <c r="W24" s="1"/>
      <c r="X24" s="1"/>
      <c r="Y24" s="1"/>
      <c r="Z24" s="1"/>
      <c r="AA24" s="1"/>
      <c r="AB24" s="1"/>
      <c r="AC24" s="1"/>
      <c r="AD24" s="75">
        <v>12</v>
      </c>
      <c r="AE24" s="2">
        <v>3</v>
      </c>
      <c r="AF24" s="6">
        <f t="shared" si="1"/>
        <v>36.363636363636367</v>
      </c>
    </row>
    <row r="25" spans="1:32" x14ac:dyDescent="0.3">
      <c r="A25" s="1">
        <v>20</v>
      </c>
      <c r="B25" s="1" t="s">
        <v>78</v>
      </c>
      <c r="C25" s="2">
        <v>1</v>
      </c>
      <c r="D25" s="2" t="s">
        <v>57</v>
      </c>
      <c r="E25" s="76">
        <v>2</v>
      </c>
      <c r="F25" s="76" t="s">
        <v>59</v>
      </c>
      <c r="G25" s="76" t="s">
        <v>59</v>
      </c>
      <c r="H25" s="76" t="s">
        <v>59</v>
      </c>
      <c r="I25" s="76">
        <v>2</v>
      </c>
      <c r="J25" s="76">
        <v>1</v>
      </c>
      <c r="K25" s="76" t="s">
        <v>59</v>
      </c>
      <c r="L25" s="76">
        <v>2</v>
      </c>
      <c r="M25" s="76" t="s">
        <v>59</v>
      </c>
      <c r="N25" s="76" t="s">
        <v>59</v>
      </c>
      <c r="O25" s="76" t="s">
        <v>59</v>
      </c>
      <c r="P25" s="76" t="s">
        <v>59</v>
      </c>
      <c r="Q25" s="76">
        <v>1</v>
      </c>
      <c r="R25" s="76" t="s">
        <v>59</v>
      </c>
      <c r="S25" s="76" t="s">
        <v>59</v>
      </c>
      <c r="T25" s="76" t="s">
        <v>59</v>
      </c>
      <c r="U25" s="76">
        <v>1</v>
      </c>
      <c r="V25" s="76">
        <v>1</v>
      </c>
      <c r="W25" s="1"/>
      <c r="X25" s="1"/>
      <c r="Y25" s="1"/>
      <c r="Z25" s="1"/>
      <c r="AA25" s="1"/>
      <c r="AB25" s="1"/>
      <c r="AC25" s="1"/>
      <c r="AD25" s="75">
        <v>10</v>
      </c>
      <c r="AE25" s="2">
        <v>3</v>
      </c>
      <c r="AF25" s="6">
        <f t="shared" si="1"/>
        <v>30.303030303030305</v>
      </c>
    </row>
    <row r="26" spans="1:32" x14ac:dyDescent="0.3">
      <c r="A26" s="1">
        <v>21</v>
      </c>
      <c r="B26" s="1" t="s">
        <v>79</v>
      </c>
      <c r="C26" s="2">
        <v>2</v>
      </c>
      <c r="D26" s="2" t="s">
        <v>57</v>
      </c>
      <c r="E26" s="76">
        <v>3</v>
      </c>
      <c r="F26" s="76">
        <v>1</v>
      </c>
      <c r="G26" s="76">
        <v>1</v>
      </c>
      <c r="H26" s="76" t="s">
        <v>59</v>
      </c>
      <c r="I26" s="76">
        <v>1</v>
      </c>
      <c r="J26" s="76">
        <v>2</v>
      </c>
      <c r="K26" s="76">
        <v>2</v>
      </c>
      <c r="L26" s="76">
        <v>2</v>
      </c>
      <c r="M26" s="76">
        <v>1</v>
      </c>
      <c r="N26" s="76">
        <v>2</v>
      </c>
      <c r="O26" s="76">
        <v>1</v>
      </c>
      <c r="P26" s="76" t="s">
        <v>59</v>
      </c>
      <c r="Q26" s="76" t="s">
        <v>59</v>
      </c>
      <c r="R26" s="76" t="s">
        <v>59</v>
      </c>
      <c r="S26" s="76" t="s">
        <v>59</v>
      </c>
      <c r="T26" s="76" t="s">
        <v>59</v>
      </c>
      <c r="U26" s="76" t="s">
        <v>59</v>
      </c>
      <c r="V26" s="76" t="s">
        <v>59</v>
      </c>
      <c r="W26" s="1"/>
      <c r="X26" s="1"/>
      <c r="Y26" s="1"/>
      <c r="Z26" s="1"/>
      <c r="AA26" s="1"/>
      <c r="AB26" s="1"/>
      <c r="AC26" s="1"/>
      <c r="AD26" s="75">
        <v>13</v>
      </c>
      <c r="AE26" s="2">
        <v>3</v>
      </c>
      <c r="AF26" s="6">
        <f t="shared" si="1"/>
        <v>39.393939393939391</v>
      </c>
    </row>
    <row r="27" spans="1:32" x14ac:dyDescent="0.3">
      <c r="A27" s="1">
        <v>22</v>
      </c>
      <c r="B27" s="1" t="s">
        <v>80</v>
      </c>
      <c r="C27" s="2">
        <v>1</v>
      </c>
      <c r="D27" s="2" t="s">
        <v>57</v>
      </c>
      <c r="E27" s="76">
        <v>3</v>
      </c>
      <c r="F27" s="76" t="s">
        <v>59</v>
      </c>
      <c r="G27" s="76">
        <v>1</v>
      </c>
      <c r="H27" s="76">
        <v>0</v>
      </c>
      <c r="I27" s="76">
        <v>2</v>
      </c>
      <c r="J27" s="76">
        <v>1</v>
      </c>
      <c r="K27" s="76" t="s">
        <v>59</v>
      </c>
      <c r="L27" s="76">
        <v>1</v>
      </c>
      <c r="M27" s="76" t="s">
        <v>59</v>
      </c>
      <c r="N27" s="76" t="s">
        <v>59</v>
      </c>
      <c r="O27" s="76">
        <v>1</v>
      </c>
      <c r="P27" s="76" t="s">
        <v>59</v>
      </c>
      <c r="Q27" s="76">
        <v>2</v>
      </c>
      <c r="R27" s="76" t="s">
        <v>59</v>
      </c>
      <c r="S27" s="76" t="s">
        <v>59</v>
      </c>
      <c r="T27" s="76" t="s">
        <v>59</v>
      </c>
      <c r="U27" s="76">
        <v>2</v>
      </c>
      <c r="V27" s="76">
        <v>1</v>
      </c>
      <c r="W27" s="1"/>
      <c r="X27" s="1"/>
      <c r="Y27" s="1"/>
      <c r="Z27" s="1"/>
      <c r="AA27" s="1"/>
      <c r="AB27" s="1"/>
      <c r="AC27" s="1"/>
      <c r="AD27" s="75">
        <v>14</v>
      </c>
      <c r="AE27" s="2">
        <v>3</v>
      </c>
      <c r="AF27" s="6">
        <f t="shared" si="1"/>
        <v>42.424242424242422</v>
      </c>
    </row>
    <row r="28" spans="1:32" x14ac:dyDescent="0.3">
      <c r="A28" s="1">
        <v>23</v>
      </c>
      <c r="B28" s="1" t="s">
        <v>81</v>
      </c>
      <c r="C28" s="2">
        <v>1</v>
      </c>
      <c r="D28" s="2" t="s">
        <v>57</v>
      </c>
      <c r="E28" s="76">
        <v>3</v>
      </c>
      <c r="F28" s="76" t="s">
        <v>59</v>
      </c>
      <c r="G28" s="76" t="s">
        <v>59</v>
      </c>
      <c r="H28" s="76">
        <v>0</v>
      </c>
      <c r="I28" s="76">
        <v>2</v>
      </c>
      <c r="J28" s="76">
        <v>1</v>
      </c>
      <c r="K28" s="76" t="s">
        <v>59</v>
      </c>
      <c r="L28" s="76">
        <v>2</v>
      </c>
      <c r="M28" s="76" t="s">
        <v>59</v>
      </c>
      <c r="N28" s="76" t="s">
        <v>59</v>
      </c>
      <c r="O28" s="76" t="s">
        <v>59</v>
      </c>
      <c r="P28" s="76" t="s">
        <v>59</v>
      </c>
      <c r="Q28" s="76">
        <v>1</v>
      </c>
      <c r="R28" s="76" t="s">
        <v>59</v>
      </c>
      <c r="S28" s="76" t="s">
        <v>59</v>
      </c>
      <c r="T28" s="76" t="s">
        <v>59</v>
      </c>
      <c r="U28" s="76">
        <v>1</v>
      </c>
      <c r="V28" s="76" t="s">
        <v>59</v>
      </c>
      <c r="W28" s="1"/>
      <c r="X28" s="1"/>
      <c r="Y28" s="1"/>
      <c r="Z28" s="1"/>
      <c r="AA28" s="1"/>
      <c r="AB28" s="1"/>
      <c r="AC28" s="1"/>
      <c r="AD28" s="75">
        <v>10</v>
      </c>
      <c r="AE28" s="2">
        <v>3</v>
      </c>
      <c r="AF28" s="6">
        <f t="shared" si="1"/>
        <v>30.303030303030305</v>
      </c>
    </row>
    <row r="29" spans="1:32" x14ac:dyDescent="0.3">
      <c r="A29" s="1">
        <v>24</v>
      </c>
      <c r="B29" s="1" t="s">
        <v>82</v>
      </c>
      <c r="C29" s="2">
        <v>1</v>
      </c>
      <c r="D29" s="2" t="s">
        <v>57</v>
      </c>
      <c r="E29" s="76">
        <v>3</v>
      </c>
      <c r="F29" s="76">
        <v>1</v>
      </c>
      <c r="G29" s="76">
        <v>1</v>
      </c>
      <c r="H29" s="76" t="s">
        <v>59</v>
      </c>
      <c r="I29" s="76">
        <v>1</v>
      </c>
      <c r="J29" s="76">
        <v>2</v>
      </c>
      <c r="K29" s="76" t="s">
        <v>59</v>
      </c>
      <c r="L29" s="76">
        <v>2</v>
      </c>
      <c r="M29" s="76">
        <v>1</v>
      </c>
      <c r="N29" s="76" t="s">
        <v>59</v>
      </c>
      <c r="O29" s="76" t="s">
        <v>59</v>
      </c>
      <c r="P29" s="76" t="s">
        <v>59</v>
      </c>
      <c r="Q29" s="76">
        <v>2</v>
      </c>
      <c r="R29" s="76" t="s">
        <v>59</v>
      </c>
      <c r="S29" s="76" t="s">
        <v>59</v>
      </c>
      <c r="T29" s="76" t="s">
        <v>59</v>
      </c>
      <c r="U29" s="76">
        <v>2</v>
      </c>
      <c r="V29" s="76" t="s">
        <v>59</v>
      </c>
      <c r="W29" s="1"/>
      <c r="X29" s="1"/>
      <c r="Y29" s="1"/>
      <c r="Z29" s="1"/>
      <c r="AA29" s="1"/>
      <c r="AB29" s="1"/>
      <c r="AC29" s="1"/>
      <c r="AD29" s="75">
        <v>15</v>
      </c>
      <c r="AE29" s="2">
        <v>3</v>
      </c>
      <c r="AF29" s="6">
        <f t="shared" si="1"/>
        <v>45.454545454545453</v>
      </c>
    </row>
    <row r="30" spans="1:32" x14ac:dyDescent="0.3">
      <c r="A30" s="1">
        <v>25</v>
      </c>
      <c r="B30" s="1" t="s">
        <v>83</v>
      </c>
      <c r="C30" s="2">
        <v>2</v>
      </c>
      <c r="D30" s="2" t="s">
        <v>57</v>
      </c>
      <c r="E30" s="76">
        <v>3</v>
      </c>
      <c r="F30" s="76">
        <v>1</v>
      </c>
      <c r="G30" s="76">
        <v>2</v>
      </c>
      <c r="H30" s="76" t="s">
        <v>59</v>
      </c>
      <c r="I30" s="76">
        <v>1</v>
      </c>
      <c r="J30" s="76">
        <v>2</v>
      </c>
      <c r="K30" s="76">
        <v>1</v>
      </c>
      <c r="L30" s="76">
        <v>1</v>
      </c>
      <c r="M30" s="76">
        <v>1</v>
      </c>
      <c r="N30" s="76">
        <v>2</v>
      </c>
      <c r="O30" s="76">
        <v>1</v>
      </c>
      <c r="P30" s="76">
        <v>0</v>
      </c>
      <c r="Q30" s="76" t="s">
        <v>59</v>
      </c>
      <c r="R30" s="76" t="s">
        <v>59</v>
      </c>
      <c r="S30" s="76" t="s">
        <v>59</v>
      </c>
      <c r="T30" s="76" t="s">
        <v>59</v>
      </c>
      <c r="U30" s="76" t="s">
        <v>59</v>
      </c>
      <c r="V30" s="76" t="s">
        <v>59</v>
      </c>
      <c r="W30" s="1"/>
      <c r="X30" s="1"/>
      <c r="Y30" s="1"/>
      <c r="Z30" s="1"/>
      <c r="AA30" s="1"/>
      <c r="AB30" s="1"/>
      <c r="AC30" s="1"/>
      <c r="AD30" s="75">
        <v>15</v>
      </c>
      <c r="AE30" s="2">
        <v>3</v>
      </c>
      <c r="AF30" s="6">
        <f t="shared" si="1"/>
        <v>45.454545454545453</v>
      </c>
    </row>
    <row r="31" spans="1:32" x14ac:dyDescent="0.3">
      <c r="A31" s="1">
        <v>26</v>
      </c>
      <c r="B31" s="1" t="s">
        <v>84</v>
      </c>
      <c r="C31" s="2">
        <v>2</v>
      </c>
      <c r="D31" s="2" t="s">
        <v>57</v>
      </c>
      <c r="E31" s="76">
        <v>3</v>
      </c>
      <c r="F31" s="76">
        <v>1</v>
      </c>
      <c r="G31" s="76">
        <v>2</v>
      </c>
      <c r="H31" s="76" t="s">
        <v>59</v>
      </c>
      <c r="I31" s="76" t="s">
        <v>59</v>
      </c>
      <c r="J31" s="76">
        <v>1</v>
      </c>
      <c r="K31" s="76">
        <v>2</v>
      </c>
      <c r="L31" s="76" t="s">
        <v>59</v>
      </c>
      <c r="M31" s="76" t="s">
        <v>59</v>
      </c>
      <c r="N31" s="76" t="s">
        <v>59</v>
      </c>
      <c r="O31" s="76" t="s">
        <v>59</v>
      </c>
      <c r="P31" s="76" t="s">
        <v>59</v>
      </c>
      <c r="Q31" s="76">
        <v>2</v>
      </c>
      <c r="R31" s="76" t="s">
        <v>59</v>
      </c>
      <c r="S31" s="76" t="s">
        <v>59</v>
      </c>
      <c r="T31" s="76" t="s">
        <v>59</v>
      </c>
      <c r="U31" s="76" t="s">
        <v>59</v>
      </c>
      <c r="V31" s="76" t="s">
        <v>59</v>
      </c>
      <c r="W31" s="1"/>
      <c r="X31" s="1"/>
      <c r="Y31" s="1"/>
      <c r="Z31" s="1"/>
      <c r="AA31" s="1"/>
      <c r="AB31" s="1"/>
      <c r="AC31" s="1"/>
      <c r="AD31" s="75">
        <v>11</v>
      </c>
      <c r="AE31" s="2">
        <v>3</v>
      </c>
      <c r="AF31" s="6">
        <f t="shared" si="1"/>
        <v>33.333333333333329</v>
      </c>
    </row>
    <row r="32" spans="1:32" x14ac:dyDescent="0.3">
      <c r="A32" s="1">
        <v>27</v>
      </c>
      <c r="B32" s="1" t="s">
        <v>85</v>
      </c>
      <c r="C32" s="2">
        <v>2</v>
      </c>
      <c r="D32" s="2" t="s">
        <v>57</v>
      </c>
      <c r="E32" s="76">
        <v>2</v>
      </c>
      <c r="F32" s="76">
        <v>1</v>
      </c>
      <c r="G32" s="76">
        <v>2</v>
      </c>
      <c r="H32" s="76" t="s">
        <v>59</v>
      </c>
      <c r="I32" s="76">
        <v>1</v>
      </c>
      <c r="J32" s="76">
        <v>2</v>
      </c>
      <c r="K32" s="76">
        <v>1</v>
      </c>
      <c r="L32" s="76">
        <v>2</v>
      </c>
      <c r="M32" s="76">
        <v>0</v>
      </c>
      <c r="N32" s="76">
        <v>2</v>
      </c>
      <c r="O32" s="76">
        <v>1</v>
      </c>
      <c r="P32" s="76" t="s">
        <v>59</v>
      </c>
      <c r="Q32" s="76" t="s">
        <v>59</v>
      </c>
      <c r="R32" s="76" t="s">
        <v>59</v>
      </c>
      <c r="S32" s="76" t="s">
        <v>59</v>
      </c>
      <c r="T32" s="76" t="s">
        <v>59</v>
      </c>
      <c r="U32" s="76" t="s">
        <v>59</v>
      </c>
      <c r="V32" s="76" t="s">
        <v>59</v>
      </c>
      <c r="W32" s="1"/>
      <c r="X32" s="1"/>
      <c r="Y32" s="1"/>
      <c r="Z32" s="1"/>
      <c r="AA32" s="1"/>
      <c r="AB32" s="1"/>
      <c r="AC32" s="1"/>
      <c r="AD32" s="75">
        <v>15</v>
      </c>
      <c r="AE32" s="2">
        <v>3</v>
      </c>
      <c r="AF32" s="6">
        <f t="shared" si="1"/>
        <v>45.454545454545453</v>
      </c>
    </row>
    <row r="33" spans="1:32" x14ac:dyDescent="0.3">
      <c r="A33" s="1">
        <v>28</v>
      </c>
      <c r="B33" s="1" t="s">
        <v>86</v>
      </c>
      <c r="C33" s="2">
        <v>1</v>
      </c>
      <c r="D33" s="2" t="s">
        <v>57</v>
      </c>
      <c r="E33" s="76">
        <v>3</v>
      </c>
      <c r="F33" s="76">
        <v>1</v>
      </c>
      <c r="G33" s="76">
        <v>1</v>
      </c>
      <c r="H33" s="76" t="s">
        <v>59</v>
      </c>
      <c r="I33" s="76">
        <v>2</v>
      </c>
      <c r="J33" s="76">
        <v>1</v>
      </c>
      <c r="K33" s="76" t="s">
        <v>59</v>
      </c>
      <c r="L33" s="76">
        <v>2</v>
      </c>
      <c r="M33" s="76" t="s">
        <v>59</v>
      </c>
      <c r="N33" s="76" t="s">
        <v>59</v>
      </c>
      <c r="O33" s="76" t="s">
        <v>59</v>
      </c>
      <c r="P33" s="76" t="s">
        <v>59</v>
      </c>
      <c r="Q33" s="76">
        <v>2</v>
      </c>
      <c r="R33" s="76" t="s">
        <v>59</v>
      </c>
      <c r="S33" s="76" t="s">
        <v>59</v>
      </c>
      <c r="T33" s="76" t="s">
        <v>59</v>
      </c>
      <c r="U33" s="76">
        <v>2</v>
      </c>
      <c r="V33" s="76">
        <v>1</v>
      </c>
      <c r="W33" s="1"/>
      <c r="X33" s="1"/>
      <c r="Y33" s="1"/>
      <c r="Z33" s="1"/>
      <c r="AA33" s="1"/>
      <c r="AB33" s="1"/>
      <c r="AC33" s="1"/>
      <c r="AD33" s="75">
        <v>15</v>
      </c>
      <c r="AE33" s="2">
        <v>3</v>
      </c>
      <c r="AF33" s="6">
        <f t="shared" si="1"/>
        <v>45.454545454545453</v>
      </c>
    </row>
    <row r="34" spans="1:32" x14ac:dyDescent="0.3">
      <c r="A34" s="1"/>
      <c r="B34" s="1"/>
      <c r="C34" s="2"/>
      <c r="D34" s="2"/>
      <c r="E34" s="7">
        <f t="shared" ref="E34:V34" si="2">AVERAGE(E6:E33)/E1*100</f>
        <v>92.857142857142847</v>
      </c>
      <c r="F34" s="7">
        <f t="shared" si="2"/>
        <v>100</v>
      </c>
      <c r="G34" s="7">
        <f t="shared" si="2"/>
        <v>80.434782608695656</v>
      </c>
      <c r="H34" s="7">
        <f t="shared" si="2"/>
        <v>11.111111111111111</v>
      </c>
      <c r="I34" s="7">
        <f t="shared" si="2"/>
        <v>80.769230769230774</v>
      </c>
      <c r="J34" s="7">
        <f t="shared" si="2"/>
        <v>64.81481481481481</v>
      </c>
      <c r="K34" s="7">
        <f t="shared" si="2"/>
        <v>58.333333333333336</v>
      </c>
      <c r="L34" s="7">
        <f t="shared" si="2"/>
        <v>76</v>
      </c>
      <c r="M34" s="7">
        <f t="shared" si="2"/>
        <v>60.714285714285708</v>
      </c>
      <c r="N34" s="7">
        <f t="shared" si="2"/>
        <v>85.714285714285708</v>
      </c>
      <c r="O34" s="7">
        <f t="shared" si="2"/>
        <v>107.14285714285714</v>
      </c>
      <c r="P34" s="7">
        <f t="shared" si="2"/>
        <v>35.714285714285715</v>
      </c>
      <c r="Q34" s="7">
        <f t="shared" si="2"/>
        <v>73.076923076923066</v>
      </c>
      <c r="R34" s="7">
        <f t="shared" si="2"/>
        <v>60</v>
      </c>
      <c r="S34" s="7">
        <f t="shared" si="2"/>
        <v>100</v>
      </c>
      <c r="T34" s="7">
        <f t="shared" si="2"/>
        <v>100</v>
      </c>
      <c r="U34" s="7">
        <f t="shared" si="2"/>
        <v>84.615384615384613</v>
      </c>
      <c r="V34" s="7">
        <f t="shared" si="2"/>
        <v>68.181818181818173</v>
      </c>
      <c r="W34" s="7"/>
      <c r="X34" s="7"/>
      <c r="Y34" s="7"/>
      <c r="Z34" s="7"/>
      <c r="AA34" s="7"/>
      <c r="AB34" s="7"/>
      <c r="AC34" s="7"/>
      <c r="AD34" s="36">
        <f>AVERAGE(AD6:AD33)</f>
        <v>14.214285714285714</v>
      </c>
      <c r="AE34" s="36">
        <f>AVERAGE(AE6:AE33)</f>
        <v>3.0714285714285716</v>
      </c>
      <c r="AF34" s="36">
        <f>AVERAGE(AF6:AF33)</f>
        <v>43.434343434343425</v>
      </c>
    </row>
    <row r="35" spans="1:32" s="28" customFormat="1" x14ac:dyDescent="0.3">
      <c r="C35" s="37"/>
      <c r="D35" s="37"/>
      <c r="AD35" s="38"/>
      <c r="AE35" s="37"/>
    </row>
    <row r="36" spans="1:32" x14ac:dyDescent="0.3">
      <c r="E36" s="14">
        <v>29</v>
      </c>
      <c r="AD36" s="91" t="s">
        <v>10</v>
      </c>
      <c r="AE36" s="92"/>
    </row>
    <row r="37" spans="1:32" x14ac:dyDescent="0.3">
      <c r="E37" s="2">
        <f t="shared" ref="E37:AC37" si="3">COUNTIF(E6:E33,E1)/$E$36</f>
        <v>0.75862068965517238</v>
      </c>
      <c r="F37" s="2">
        <f t="shared" si="3"/>
        <v>0.75862068965517238</v>
      </c>
      <c r="G37" s="2">
        <f t="shared" si="3"/>
        <v>0.55172413793103448</v>
      </c>
      <c r="H37" s="2">
        <f t="shared" si="3"/>
        <v>3.4482758620689655E-2</v>
      </c>
      <c r="I37" s="2">
        <f t="shared" si="3"/>
        <v>0.58620689655172409</v>
      </c>
      <c r="J37" s="2">
        <f t="shared" si="3"/>
        <v>0.44827586206896552</v>
      </c>
      <c r="K37" s="2">
        <f t="shared" si="3"/>
        <v>0.10344827586206896</v>
      </c>
      <c r="L37" s="2">
        <f t="shared" si="3"/>
        <v>0.48275862068965519</v>
      </c>
      <c r="M37" s="2">
        <f t="shared" si="3"/>
        <v>0.20689655172413793</v>
      </c>
      <c r="N37" s="2">
        <f t="shared" si="3"/>
        <v>0.37931034482758619</v>
      </c>
      <c r="O37" s="2">
        <f t="shared" si="3"/>
        <v>0.44827586206896552</v>
      </c>
      <c r="P37" s="2">
        <f t="shared" si="3"/>
        <v>3.4482758620689655E-2</v>
      </c>
      <c r="Q37" s="2">
        <f t="shared" si="3"/>
        <v>0.20689655172413793</v>
      </c>
      <c r="R37" s="2">
        <f t="shared" si="3"/>
        <v>3.4482758620689655E-2</v>
      </c>
      <c r="S37" s="2">
        <f t="shared" si="3"/>
        <v>6.8965517241379309E-2</v>
      </c>
      <c r="T37" s="2">
        <f t="shared" si="3"/>
        <v>0.10344827586206896</v>
      </c>
      <c r="U37" s="2">
        <f t="shared" si="3"/>
        <v>0.31034482758620691</v>
      </c>
      <c r="V37" s="2">
        <f t="shared" si="3"/>
        <v>0.17241379310344829</v>
      </c>
      <c r="W37" s="2">
        <f t="shared" si="3"/>
        <v>0</v>
      </c>
      <c r="X37" s="2">
        <f t="shared" si="3"/>
        <v>0</v>
      </c>
      <c r="Y37" s="2">
        <f t="shared" si="3"/>
        <v>0</v>
      </c>
      <c r="Z37" s="2">
        <f t="shared" si="3"/>
        <v>0</v>
      </c>
      <c r="AA37" s="2">
        <f t="shared" si="3"/>
        <v>0</v>
      </c>
      <c r="AB37" s="2">
        <f t="shared" si="3"/>
        <v>0</v>
      </c>
      <c r="AC37" s="2">
        <f t="shared" si="3"/>
        <v>0</v>
      </c>
      <c r="AD37" s="91" t="s">
        <v>11</v>
      </c>
      <c r="AE37" s="92"/>
    </row>
    <row r="38" spans="1:32" x14ac:dyDescent="0.3">
      <c r="E38" s="2">
        <f t="shared" ref="E38:AC38" si="4">$E$36-E37-E40-E39</f>
        <v>28.241379310344829</v>
      </c>
      <c r="F38" s="2">
        <f t="shared" si="4"/>
        <v>27.241379310344829</v>
      </c>
      <c r="G38" s="2">
        <f t="shared" si="4"/>
        <v>26.448275862068964</v>
      </c>
      <c r="H38" s="2">
        <f t="shared" si="4"/>
        <v>20.96551724137931</v>
      </c>
      <c r="I38" s="2">
        <f t="shared" si="4"/>
        <v>27.413793103448278</v>
      </c>
      <c r="J38" s="2">
        <f t="shared" si="4"/>
        <v>23.551724137931036</v>
      </c>
      <c r="K38" s="2">
        <f t="shared" si="4"/>
        <v>27.896551724137932</v>
      </c>
      <c r="L38" s="2">
        <f t="shared" si="4"/>
        <v>27.517241379310345</v>
      </c>
      <c r="M38" s="2">
        <f t="shared" si="4"/>
        <v>25.793103448275861</v>
      </c>
      <c r="N38" s="2">
        <f t="shared" si="4"/>
        <v>27.620689655172413</v>
      </c>
      <c r="O38" s="2">
        <f t="shared" si="4"/>
        <v>28.551724137931036</v>
      </c>
      <c r="P38" s="2">
        <f t="shared" si="4"/>
        <v>25.96551724137931</v>
      </c>
      <c r="Q38" s="2">
        <f t="shared" ref="Q38:AA38" si="5">$E$36-Q37-Q40-Q39</f>
        <v>28.793103448275861</v>
      </c>
      <c r="R38" s="2">
        <f t="shared" si="5"/>
        <v>28.96551724137931</v>
      </c>
      <c r="S38" s="2">
        <f t="shared" si="5"/>
        <v>28.931034482758619</v>
      </c>
      <c r="T38" s="2">
        <f t="shared" si="5"/>
        <v>28.896551724137932</v>
      </c>
      <c r="U38" s="2">
        <f t="shared" si="5"/>
        <v>28.689655172413794</v>
      </c>
      <c r="V38" s="2">
        <f t="shared" si="5"/>
        <v>27.827586206896552</v>
      </c>
      <c r="W38" s="2">
        <f t="shared" si="5"/>
        <v>29</v>
      </c>
      <c r="X38" s="2">
        <f t="shared" si="5"/>
        <v>29</v>
      </c>
      <c r="Y38" s="2">
        <f t="shared" si="5"/>
        <v>29</v>
      </c>
      <c r="Z38" s="2">
        <f t="shared" si="5"/>
        <v>29</v>
      </c>
      <c r="AA38" s="2">
        <f t="shared" si="5"/>
        <v>29</v>
      </c>
      <c r="AB38" s="2">
        <f t="shared" si="4"/>
        <v>29</v>
      </c>
      <c r="AC38" s="39">
        <f t="shared" si="4"/>
        <v>29</v>
      </c>
      <c r="AD38" s="91" t="s">
        <v>12</v>
      </c>
      <c r="AE38" s="92"/>
    </row>
    <row r="39" spans="1:32" x14ac:dyDescent="0.3">
      <c r="E39" s="2">
        <f t="shared" ref="E39:AC39" si="6">COUNTIF(E6:E33,"=N  ")</f>
        <v>0</v>
      </c>
      <c r="F39" s="2">
        <f t="shared" si="6"/>
        <v>0</v>
      </c>
      <c r="G39" s="2">
        <f t="shared" si="6"/>
        <v>0</v>
      </c>
      <c r="H39" s="2">
        <f t="shared" si="6"/>
        <v>0</v>
      </c>
      <c r="I39" s="2">
        <f t="shared" si="6"/>
        <v>0</v>
      </c>
      <c r="J39" s="2">
        <f t="shared" si="6"/>
        <v>0</v>
      </c>
      <c r="K39" s="2">
        <f t="shared" si="6"/>
        <v>0</v>
      </c>
      <c r="L39" s="2">
        <f t="shared" si="6"/>
        <v>0</v>
      </c>
      <c r="M39" s="2">
        <f t="shared" si="6"/>
        <v>0</v>
      </c>
      <c r="N39" s="2">
        <f t="shared" si="6"/>
        <v>0</v>
      </c>
      <c r="O39" s="2">
        <f t="shared" si="6"/>
        <v>0</v>
      </c>
      <c r="P39" s="2">
        <f t="shared" si="6"/>
        <v>0</v>
      </c>
      <c r="Q39" s="2">
        <f t="shared" si="6"/>
        <v>0</v>
      </c>
      <c r="R39" s="2">
        <f t="shared" si="6"/>
        <v>0</v>
      </c>
      <c r="S39" s="2">
        <f t="shared" si="6"/>
        <v>0</v>
      </c>
      <c r="T39" s="2">
        <f t="shared" si="6"/>
        <v>0</v>
      </c>
      <c r="U39" s="2">
        <f t="shared" si="6"/>
        <v>0</v>
      </c>
      <c r="V39" s="2">
        <f t="shared" si="6"/>
        <v>0</v>
      </c>
      <c r="W39" s="2">
        <f t="shared" si="6"/>
        <v>0</v>
      </c>
      <c r="X39" s="2">
        <f t="shared" si="6"/>
        <v>0</v>
      </c>
      <c r="Y39" s="2">
        <f t="shared" si="6"/>
        <v>0</v>
      </c>
      <c r="Z39" s="2">
        <f t="shared" si="6"/>
        <v>0</v>
      </c>
      <c r="AA39" s="2">
        <f t="shared" si="6"/>
        <v>0</v>
      </c>
      <c r="AB39" s="2">
        <f t="shared" si="6"/>
        <v>0</v>
      </c>
      <c r="AC39" s="39">
        <f t="shared" si="6"/>
        <v>0</v>
      </c>
      <c r="AD39" s="91" t="s">
        <v>9</v>
      </c>
      <c r="AE39" s="92"/>
    </row>
    <row r="40" spans="1:32" x14ac:dyDescent="0.3">
      <c r="E40" s="2">
        <f t="shared" ref="E40:AC40" si="7">COUNTIF(E6:E33,"=0")</f>
        <v>0</v>
      </c>
      <c r="F40" s="2">
        <f t="shared" si="7"/>
        <v>1</v>
      </c>
      <c r="G40" s="2">
        <f t="shared" si="7"/>
        <v>2</v>
      </c>
      <c r="H40" s="2">
        <f t="shared" si="7"/>
        <v>8</v>
      </c>
      <c r="I40" s="2">
        <f t="shared" si="7"/>
        <v>1</v>
      </c>
      <c r="J40" s="2">
        <f t="shared" si="7"/>
        <v>5</v>
      </c>
      <c r="K40" s="2">
        <f t="shared" si="7"/>
        <v>1</v>
      </c>
      <c r="L40" s="2">
        <f t="shared" si="7"/>
        <v>1</v>
      </c>
      <c r="M40" s="2">
        <f t="shared" si="7"/>
        <v>3</v>
      </c>
      <c r="N40" s="2">
        <f t="shared" si="7"/>
        <v>1</v>
      </c>
      <c r="O40" s="2">
        <f t="shared" si="7"/>
        <v>0</v>
      </c>
      <c r="P40" s="2">
        <f t="shared" si="7"/>
        <v>3</v>
      </c>
      <c r="Q40" s="2">
        <f t="shared" si="7"/>
        <v>0</v>
      </c>
      <c r="R40" s="2">
        <f t="shared" si="7"/>
        <v>0</v>
      </c>
      <c r="S40" s="2">
        <f t="shared" si="7"/>
        <v>0</v>
      </c>
      <c r="T40" s="2">
        <f t="shared" si="7"/>
        <v>0</v>
      </c>
      <c r="U40" s="2">
        <f t="shared" si="7"/>
        <v>0</v>
      </c>
      <c r="V40" s="2">
        <f t="shared" si="7"/>
        <v>1</v>
      </c>
      <c r="W40" s="2">
        <f t="shared" si="7"/>
        <v>0</v>
      </c>
      <c r="X40" s="2">
        <f t="shared" si="7"/>
        <v>0</v>
      </c>
      <c r="Y40" s="2">
        <f t="shared" si="7"/>
        <v>0</v>
      </c>
      <c r="Z40" s="2">
        <f t="shared" si="7"/>
        <v>0</v>
      </c>
      <c r="AA40" s="2">
        <f t="shared" si="7"/>
        <v>0</v>
      </c>
      <c r="AB40" s="2">
        <f t="shared" si="7"/>
        <v>0</v>
      </c>
      <c r="AC40" s="39">
        <f t="shared" si="7"/>
        <v>0</v>
      </c>
      <c r="AD40" s="91" t="s">
        <v>8</v>
      </c>
      <c r="AE40" s="92"/>
    </row>
    <row r="43" spans="1:32" x14ac:dyDescent="0.3">
      <c r="C43"/>
      <c r="D43"/>
      <c r="AC43" s="32"/>
      <c r="AD43" s="32" t="s">
        <v>13</v>
      </c>
      <c r="AE43" s="14">
        <f>COUNTIF(AE6:AE33,"=2")</f>
        <v>0</v>
      </c>
      <c r="AF43" s="15">
        <f>AE43/$E$36*100</f>
        <v>0</v>
      </c>
    </row>
    <row r="44" spans="1:32" x14ac:dyDescent="0.3">
      <c r="C44"/>
      <c r="D44"/>
      <c r="AC44" s="33"/>
      <c r="AD44" s="33" t="s">
        <v>14</v>
      </c>
      <c r="AE44" s="8">
        <f>COUNTIF(AE6:AE33,"=3")</f>
        <v>27</v>
      </c>
      <c r="AF44" s="13">
        <f>AE44/$E$36*100</f>
        <v>93.103448275862064</v>
      </c>
    </row>
    <row r="45" spans="1:32" x14ac:dyDescent="0.3">
      <c r="C45"/>
      <c r="D45"/>
      <c r="AC45" s="34"/>
      <c r="AD45" s="34" t="s">
        <v>15</v>
      </c>
      <c r="AE45" s="11">
        <f>COUNTIF(AE6:AE33,"=4")</f>
        <v>0</v>
      </c>
      <c r="AF45" s="12">
        <f>AE45/$E$36*100</f>
        <v>0</v>
      </c>
    </row>
    <row r="46" spans="1:32" x14ac:dyDescent="0.3">
      <c r="C46"/>
      <c r="D46"/>
      <c r="AC46" s="35"/>
      <c r="AD46" s="35" t="s">
        <v>16</v>
      </c>
      <c r="AE46" s="9">
        <f>COUNTIF(AE6:AE33,"=5")</f>
        <v>1</v>
      </c>
      <c r="AF46" s="10">
        <f>AE46/$E$36*100</f>
        <v>3.4482758620689653</v>
      </c>
    </row>
    <row r="48" spans="1:32" x14ac:dyDescent="0.3">
      <c r="C48"/>
      <c r="D48"/>
      <c r="E48" s="87" t="s">
        <v>52</v>
      </c>
      <c r="F48" s="88"/>
      <c r="G48" s="88"/>
      <c r="H48" s="88"/>
      <c r="I48" s="89"/>
      <c r="J48" s="66" t="s">
        <v>51</v>
      </c>
      <c r="K48" s="66" t="s">
        <v>50</v>
      </c>
      <c r="AB48" s="90" t="s">
        <v>53</v>
      </c>
      <c r="AC48" s="90"/>
      <c r="AD48" s="90"/>
      <c r="AE48" s="90"/>
      <c r="AF48" s="67">
        <f>COUNTIF(AF6:AF33,100)</f>
        <v>0</v>
      </c>
    </row>
    <row r="49" spans="3:32" x14ac:dyDescent="0.3">
      <c r="C49"/>
      <c r="D49"/>
      <c r="E49" s="93" t="s">
        <v>45</v>
      </c>
      <c r="F49" s="93"/>
      <c r="G49" s="93"/>
      <c r="H49" s="93"/>
      <c r="I49" s="93"/>
      <c r="J49" s="7">
        <f>COUNTIF(AF6:AF33,"&gt;=85")</f>
        <v>1</v>
      </c>
      <c r="K49" s="7">
        <f>J49/E36*100</f>
        <v>3.4482758620689653</v>
      </c>
      <c r="AB49" s="81" t="s">
        <v>17</v>
      </c>
      <c r="AC49" s="82"/>
      <c r="AD49" s="82"/>
      <c r="AE49" s="83"/>
      <c r="AF49" s="7">
        <f>SUM(AE44:AE46)/$E$36*100</f>
        <v>96.551724137931032</v>
      </c>
    </row>
    <row r="50" spans="3:32" x14ac:dyDescent="0.3">
      <c r="C50"/>
      <c r="D50"/>
      <c r="E50" s="93" t="s">
        <v>46</v>
      </c>
      <c r="F50" s="93"/>
      <c r="G50" s="93"/>
      <c r="H50" s="93"/>
      <c r="I50" s="93"/>
      <c r="J50" s="7">
        <f>COUNTIF(AF6:AF33,"&gt;=75")-J49</f>
        <v>0</v>
      </c>
      <c r="K50" s="7">
        <f>J50/E36*100</f>
        <v>0</v>
      </c>
      <c r="AB50" s="81" t="s">
        <v>31</v>
      </c>
      <c r="AC50" s="82"/>
      <c r="AD50" s="82"/>
      <c r="AE50" s="83"/>
      <c r="AF50" s="7">
        <f>SUM(AE45:AE46)/$E$36*100</f>
        <v>3.4482758620689653</v>
      </c>
    </row>
    <row r="51" spans="3:32" x14ac:dyDescent="0.3">
      <c r="C51"/>
      <c r="D51"/>
      <c r="E51" s="93" t="s">
        <v>47</v>
      </c>
      <c r="F51" s="93"/>
      <c r="G51" s="93"/>
      <c r="H51" s="93"/>
      <c r="I51" s="93"/>
      <c r="J51" s="7">
        <v>27</v>
      </c>
      <c r="K51" s="7">
        <f>J51/E36*100</f>
        <v>93.103448275862064</v>
      </c>
      <c r="AB51" s="90" t="s">
        <v>28</v>
      </c>
      <c r="AC51" s="90"/>
      <c r="AD51" s="90"/>
      <c r="AE51" s="90"/>
      <c r="AF51" s="7">
        <f>AVERAGE(AD6:AD33)</f>
        <v>14.214285714285714</v>
      </c>
    </row>
    <row r="52" spans="3:32" x14ac:dyDescent="0.3">
      <c r="C52"/>
      <c r="D52"/>
      <c r="E52" s="93" t="s">
        <v>48</v>
      </c>
      <c r="F52" s="93"/>
      <c r="G52" s="93"/>
      <c r="H52" s="93"/>
      <c r="I52" s="93"/>
      <c r="J52" s="7">
        <v>3</v>
      </c>
      <c r="K52" s="7">
        <f>J52/E36*100</f>
        <v>10.344827586206897</v>
      </c>
      <c r="AB52" s="90" t="s">
        <v>18</v>
      </c>
      <c r="AC52" s="90"/>
      <c r="AD52" s="90"/>
      <c r="AE52" s="90"/>
      <c r="AF52" s="7">
        <f>AVERAGE(AE6:AE33)</f>
        <v>3.0714285714285716</v>
      </c>
    </row>
    <row r="53" spans="3:32" x14ac:dyDescent="0.3">
      <c r="E53" s="93" t="s">
        <v>49</v>
      </c>
      <c r="F53" s="93"/>
      <c r="G53" s="93"/>
      <c r="H53" s="93"/>
      <c r="I53" s="93"/>
      <c r="J53" s="7">
        <f>COUNTIF(AF6:AF33,"&lt;50")</f>
        <v>21</v>
      </c>
      <c r="K53" s="7">
        <f>J53/E36*100</f>
        <v>72.41379310344827</v>
      </c>
      <c r="AB53" s="90" t="s">
        <v>44</v>
      </c>
      <c r="AC53" s="90"/>
      <c r="AD53" s="90"/>
      <c r="AE53" s="90"/>
      <c r="AF53" s="7">
        <f>AVERAGE(AF6:AF33)</f>
        <v>43.434343434343425</v>
      </c>
    </row>
  </sheetData>
  <autoFilter ref="E3:AF34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</autoFilter>
  <mergeCells count="25">
    <mergeCell ref="E53:I53"/>
    <mergeCell ref="E51:I51"/>
    <mergeCell ref="E52:I52"/>
    <mergeCell ref="E50:I50"/>
    <mergeCell ref="E49:I49"/>
    <mergeCell ref="AB51:AE51"/>
    <mergeCell ref="AB52:AE52"/>
    <mergeCell ref="AB53:AE53"/>
    <mergeCell ref="AD36:AE36"/>
    <mergeCell ref="AD37:AE37"/>
    <mergeCell ref="AD38:AE38"/>
    <mergeCell ref="AD39:AE39"/>
    <mergeCell ref="AD40:AE40"/>
    <mergeCell ref="AB48:AE48"/>
    <mergeCell ref="AE3:AE5"/>
    <mergeCell ref="AF3:AF5"/>
    <mergeCell ref="C3:C5"/>
    <mergeCell ref="AB49:AE49"/>
    <mergeCell ref="AB50:AE50"/>
    <mergeCell ref="E48:I48"/>
    <mergeCell ref="B3:B5"/>
    <mergeCell ref="A3:A5"/>
    <mergeCell ref="D3:D5"/>
    <mergeCell ref="E3:AC3"/>
    <mergeCell ref="AD3:AD5"/>
  </mergeCells>
  <conditionalFormatting sqref="AE6:AE33">
    <cfRule type="cellIs" dxfId="16" priority="6" operator="equal">
      <formula>3</formula>
    </cfRule>
    <cfRule type="cellIs" dxfId="15" priority="7" operator="equal">
      <formula>4</formula>
    </cfRule>
    <cfRule type="cellIs" dxfId="14" priority="8" operator="equal">
      <formula>2</formula>
    </cfRule>
    <cfRule type="cellIs" dxfId="13" priority="9" operator="equal">
      <formula>5</formula>
    </cfRule>
  </conditionalFormatting>
  <conditionalFormatting sqref="E34:AC34">
    <cfRule type="cellIs" dxfId="12" priority="5" operator="lessThan">
      <formula>50</formula>
    </cfRule>
  </conditionalFormatting>
  <pageMargins left="0.70866141732283472" right="0.70866141732283472" top="0.74803149606299213" bottom="0.74803149606299213" header="0.31496062992125984" footer="0.31496062992125984"/>
  <pageSetup paperSize="9" fitToHeight="5" orientation="landscape" r:id="rId1"/>
  <ignoredErrors>
    <ignoredError sqref="AB37:AC40 E34:P34 E37:P40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20"/>
  <sheetViews>
    <sheetView zoomScale="85" zoomScaleNormal="85" workbookViewId="0">
      <selection activeCell="F3" sqref="F3:F20"/>
    </sheetView>
  </sheetViews>
  <sheetFormatPr defaultColWidth="9.109375" defaultRowHeight="13.2" x14ac:dyDescent="0.25"/>
  <cols>
    <col min="1" max="1" width="9.109375" style="43"/>
    <col min="2" max="2" width="86.44140625" style="43" customWidth="1"/>
    <col min="3" max="6" width="9.88671875" style="43" customWidth="1"/>
    <col min="7" max="16384" width="9.109375" style="43"/>
  </cols>
  <sheetData>
    <row r="1" spans="1:10" s="40" customFormat="1" x14ac:dyDescent="0.25">
      <c r="A1" s="48"/>
      <c r="B1" s="48"/>
      <c r="C1" s="48"/>
      <c r="G1" s="49"/>
      <c r="H1" s="94"/>
      <c r="I1" s="94"/>
      <c r="J1" s="94"/>
    </row>
    <row r="2" spans="1:10" s="51" customFormat="1" ht="73.2" x14ac:dyDescent="0.25">
      <c r="A2" s="41" t="s">
        <v>33</v>
      </c>
      <c r="B2" s="42" t="s">
        <v>41</v>
      </c>
      <c r="C2" s="44" t="s">
        <v>40</v>
      </c>
      <c r="D2" s="52" t="s">
        <v>37</v>
      </c>
      <c r="E2" s="50" t="s">
        <v>38</v>
      </c>
      <c r="F2" s="50" t="s">
        <v>39</v>
      </c>
      <c r="G2" s="27" t="s">
        <v>43</v>
      </c>
      <c r="H2" s="42" t="s">
        <v>56</v>
      </c>
      <c r="I2" s="42" t="s">
        <v>57</v>
      </c>
      <c r="J2" s="27" t="s">
        <v>34</v>
      </c>
    </row>
    <row r="3" spans="1:10" ht="14.4" x14ac:dyDescent="0.3">
      <c r="A3" s="42">
        <v>1</v>
      </c>
      <c r="B3" t="s">
        <v>88</v>
      </c>
      <c r="C3" s="44">
        <f>'1'!E1</f>
        <v>3</v>
      </c>
      <c r="D3" s="77">
        <v>92.86</v>
      </c>
      <c r="E3" s="77">
        <v>87.45</v>
      </c>
      <c r="F3" s="77">
        <v>81.599999999999994</v>
      </c>
      <c r="G3" s="45">
        <f>1-J3</f>
        <v>0.24137931034482762</v>
      </c>
      <c r="H3" s="53">
        <f>'9А'!AH2</f>
        <v>11</v>
      </c>
      <c r="I3" s="53">
        <f>'9В'!AH2</f>
        <v>11</v>
      </c>
      <c r="J3" s="46">
        <f>'1'!E37</f>
        <v>0.75862068965517238</v>
      </c>
    </row>
    <row r="4" spans="1:10" ht="14.4" x14ac:dyDescent="0.3">
      <c r="A4" s="42">
        <v>2</v>
      </c>
      <c r="B4" t="s">
        <v>89</v>
      </c>
      <c r="C4" s="44">
        <f>'1'!F1</f>
        <v>1</v>
      </c>
      <c r="D4" s="77">
        <v>82.14</v>
      </c>
      <c r="E4" s="77">
        <v>69.41</v>
      </c>
      <c r="F4" s="77">
        <v>59.63</v>
      </c>
      <c r="G4" s="45">
        <f t="shared" ref="G4:G14" si="0">1-J4</f>
        <v>0.24137931034482762</v>
      </c>
      <c r="H4" s="53">
        <f>'9А'!AI2</f>
        <v>12</v>
      </c>
      <c r="I4" s="53">
        <f>'9В'!AI2</f>
        <v>10</v>
      </c>
      <c r="J4" s="46">
        <f>'1'!F37</f>
        <v>0.75862068965517238</v>
      </c>
    </row>
    <row r="5" spans="1:10" ht="14.4" x14ac:dyDescent="0.3">
      <c r="A5" s="42">
        <v>3</v>
      </c>
      <c r="B5" t="s">
        <v>90</v>
      </c>
      <c r="C5" s="44">
        <f>'1'!G1</f>
        <v>2</v>
      </c>
      <c r="D5" s="77">
        <v>66.069999999999993</v>
      </c>
      <c r="E5" s="77">
        <v>71.58</v>
      </c>
      <c r="F5" s="77">
        <v>65.7</v>
      </c>
      <c r="G5" s="45">
        <f t="shared" si="0"/>
        <v>0.44827586206896552</v>
      </c>
      <c r="H5" s="53">
        <f>'9А'!AJ2</f>
        <v>11</v>
      </c>
      <c r="I5" s="53">
        <f>'9В'!AJ2</f>
        <v>5</v>
      </c>
      <c r="J5" s="46">
        <f>'1'!G37</f>
        <v>0.55172413793103448</v>
      </c>
    </row>
    <row r="6" spans="1:10" ht="14.4" x14ac:dyDescent="0.3">
      <c r="A6" s="42">
        <v>4</v>
      </c>
      <c r="B6" t="s">
        <v>91</v>
      </c>
      <c r="C6" s="44">
        <f>'1'!H1</f>
        <v>2</v>
      </c>
      <c r="D6" s="77">
        <v>14.29</v>
      </c>
      <c r="E6" s="77">
        <v>36.68</v>
      </c>
      <c r="F6" s="77">
        <v>27.76</v>
      </c>
      <c r="G6" s="45">
        <f t="shared" si="0"/>
        <v>0.96551724137931039</v>
      </c>
      <c r="H6" s="53">
        <f>'9А'!AK2</f>
        <v>2</v>
      </c>
      <c r="I6" s="53">
        <f>'9В'!AK2</f>
        <v>0</v>
      </c>
      <c r="J6" s="46">
        <f>'1'!H37</f>
        <v>3.4482758620689655E-2</v>
      </c>
    </row>
    <row r="7" spans="1:10" ht="14.4" x14ac:dyDescent="0.3">
      <c r="A7" s="42">
        <v>5</v>
      </c>
      <c r="B7" t="s">
        <v>92</v>
      </c>
      <c r="C7" s="47">
        <f>'1'!I1</f>
        <v>2</v>
      </c>
      <c r="D7" s="77">
        <v>71.430000000000007</v>
      </c>
      <c r="E7" s="77">
        <v>72.150000000000006</v>
      </c>
      <c r="F7" s="77">
        <v>63.59</v>
      </c>
      <c r="G7" s="45">
        <f t="shared" si="0"/>
        <v>0.41379310344827591</v>
      </c>
      <c r="H7" s="63">
        <f>'9А'!AL2</f>
        <v>12</v>
      </c>
      <c r="I7" s="53">
        <f>'9В'!AL2</f>
        <v>5</v>
      </c>
      <c r="J7" s="64">
        <f>'1'!I37</f>
        <v>0.58620689655172409</v>
      </c>
    </row>
    <row r="8" spans="1:10" ht="14.4" x14ac:dyDescent="0.3">
      <c r="A8" s="42">
        <v>6</v>
      </c>
      <c r="B8" t="s">
        <v>93</v>
      </c>
      <c r="C8" s="47">
        <f>'1'!J1</f>
        <v>2</v>
      </c>
      <c r="D8" s="77">
        <v>64.290000000000006</v>
      </c>
      <c r="E8" s="77">
        <v>65.099999999999994</v>
      </c>
      <c r="F8" s="77">
        <v>55.89</v>
      </c>
      <c r="G8" s="45">
        <f t="shared" si="0"/>
        <v>0.55172413793103448</v>
      </c>
      <c r="H8" s="63">
        <f>'9А'!AM2</f>
        <v>5</v>
      </c>
      <c r="I8" s="53">
        <f>'9В'!AM2</f>
        <v>8</v>
      </c>
      <c r="J8" s="64">
        <f>'1'!J37</f>
        <v>0.44827586206896552</v>
      </c>
    </row>
    <row r="9" spans="1:10" ht="14.4" x14ac:dyDescent="0.3">
      <c r="A9" s="42">
        <v>7</v>
      </c>
      <c r="B9" t="s">
        <v>94</v>
      </c>
      <c r="C9" s="47">
        <f>'1'!K1</f>
        <v>2</v>
      </c>
      <c r="D9" s="77">
        <v>23.21</v>
      </c>
      <c r="E9" s="77">
        <v>53.9</v>
      </c>
      <c r="F9" s="77">
        <v>44.85</v>
      </c>
      <c r="G9" s="45">
        <f t="shared" si="0"/>
        <v>0.89655172413793105</v>
      </c>
      <c r="H9" s="63">
        <f>'9А'!AN2</f>
        <v>1</v>
      </c>
      <c r="I9" s="63">
        <f>'9В'!AN2</f>
        <v>2</v>
      </c>
      <c r="J9" s="64">
        <f>'1'!K37</f>
        <v>0.10344827586206896</v>
      </c>
    </row>
    <row r="10" spans="1:10" ht="14.4" x14ac:dyDescent="0.3">
      <c r="A10" s="42">
        <v>8</v>
      </c>
      <c r="B10" t="s">
        <v>95</v>
      </c>
      <c r="C10" s="47">
        <f>'1'!L1</f>
        <v>2</v>
      </c>
      <c r="D10" s="77">
        <v>71.430000000000007</v>
      </c>
      <c r="E10" s="77">
        <v>65.97</v>
      </c>
      <c r="F10" s="77">
        <v>55.47</v>
      </c>
      <c r="G10" s="45">
        <f t="shared" si="0"/>
        <v>0.51724137931034475</v>
      </c>
      <c r="H10" s="63">
        <f>'9А'!AO2</f>
        <v>6</v>
      </c>
      <c r="I10" s="63">
        <f>'9В'!AO2</f>
        <v>8</v>
      </c>
      <c r="J10" s="64">
        <f>'1'!L37</f>
        <v>0.48275862068965519</v>
      </c>
    </row>
    <row r="11" spans="1:10" ht="14.4" x14ac:dyDescent="0.3">
      <c r="A11" s="42">
        <v>9</v>
      </c>
      <c r="B11" t="s">
        <v>96</v>
      </c>
      <c r="C11" s="47">
        <f>'1'!M1</f>
        <v>2</v>
      </c>
      <c r="D11" s="77">
        <v>30.36</v>
      </c>
      <c r="E11" s="77">
        <v>73.06</v>
      </c>
      <c r="F11" s="77">
        <v>63.88</v>
      </c>
      <c r="G11" s="45">
        <f t="shared" si="0"/>
        <v>0.7931034482758621</v>
      </c>
      <c r="H11" s="63">
        <f>'9А'!AP2</f>
        <v>5</v>
      </c>
      <c r="I11" s="63">
        <f>'9В'!AP2</f>
        <v>1</v>
      </c>
      <c r="J11" s="64">
        <f>'1'!M37</f>
        <v>0.20689655172413793</v>
      </c>
    </row>
    <row r="12" spans="1:10" ht="14.4" x14ac:dyDescent="0.3">
      <c r="A12" s="42">
        <v>10</v>
      </c>
      <c r="B12" t="s">
        <v>97</v>
      </c>
      <c r="C12" s="47">
        <f>'1'!N1</f>
        <v>2</v>
      </c>
      <c r="D12" s="77">
        <v>46.43</v>
      </c>
      <c r="E12" s="77">
        <v>43.64</v>
      </c>
      <c r="F12" s="77">
        <v>33.409999999999997</v>
      </c>
      <c r="G12" s="45">
        <f t="shared" si="0"/>
        <v>0.62068965517241381</v>
      </c>
      <c r="H12" s="63">
        <f>'9А'!AQ2</f>
        <v>5</v>
      </c>
      <c r="I12" s="63">
        <f>'9В'!AQ2</f>
        <v>6</v>
      </c>
      <c r="J12" s="64">
        <f>'1'!N37</f>
        <v>0.37931034482758619</v>
      </c>
    </row>
    <row r="13" spans="1:10" ht="14.4" x14ac:dyDescent="0.3">
      <c r="A13" s="42">
        <v>11</v>
      </c>
      <c r="B13" t="s">
        <v>98</v>
      </c>
      <c r="C13" s="47">
        <f>'1'!O1</f>
        <v>1</v>
      </c>
      <c r="D13" s="77">
        <v>50</v>
      </c>
      <c r="E13" s="77">
        <v>51.23</v>
      </c>
      <c r="F13" s="77">
        <v>41.33</v>
      </c>
      <c r="G13" s="45">
        <f t="shared" si="0"/>
        <v>0.55172413793103448</v>
      </c>
      <c r="H13" s="63">
        <f>'9А'!AR2</f>
        <v>6</v>
      </c>
      <c r="I13" s="63">
        <f>'9В'!AR2</f>
        <v>7</v>
      </c>
      <c r="J13" s="64">
        <f>'1'!O37</f>
        <v>0.44827586206896552</v>
      </c>
    </row>
    <row r="14" spans="1:10" ht="14.4" x14ac:dyDescent="0.3">
      <c r="A14" s="42">
        <v>12</v>
      </c>
      <c r="B14" t="s">
        <v>99</v>
      </c>
      <c r="C14" s="47">
        <f>'1'!P1</f>
        <v>2</v>
      </c>
      <c r="D14" s="77">
        <v>7.14</v>
      </c>
      <c r="E14" s="77">
        <v>49.44</v>
      </c>
      <c r="F14" s="77">
        <v>41.12</v>
      </c>
      <c r="G14" s="45">
        <f t="shared" si="0"/>
        <v>0.96551724137931039</v>
      </c>
      <c r="H14" s="63">
        <f>'9А'!AS2</f>
        <v>1</v>
      </c>
      <c r="I14" s="63">
        <f>'9В'!AS2</f>
        <v>0</v>
      </c>
      <c r="J14" s="64">
        <f>'1'!P37</f>
        <v>3.4482758620689655E-2</v>
      </c>
    </row>
    <row r="15" spans="1:10" ht="14.4" x14ac:dyDescent="0.3">
      <c r="A15" s="42">
        <v>13</v>
      </c>
      <c r="B15" t="s">
        <v>100</v>
      </c>
      <c r="C15" s="47">
        <f>'1'!Q1</f>
        <v>2</v>
      </c>
      <c r="D15" s="77">
        <v>33.93</v>
      </c>
      <c r="E15" s="77">
        <v>55.86</v>
      </c>
      <c r="F15" s="77">
        <v>47.57</v>
      </c>
      <c r="G15" s="45">
        <f>1-J15</f>
        <v>0.7931034482758621</v>
      </c>
      <c r="H15" s="63">
        <f>'9А'!AT2</f>
        <v>2</v>
      </c>
      <c r="I15" s="63">
        <f>'9В'!AT2</f>
        <v>4</v>
      </c>
      <c r="J15" s="64">
        <f>'1'!Q37</f>
        <v>0.20689655172413793</v>
      </c>
    </row>
    <row r="16" spans="1:10" ht="14.4" x14ac:dyDescent="0.3">
      <c r="A16" s="42">
        <v>14</v>
      </c>
      <c r="B16" t="s">
        <v>101</v>
      </c>
      <c r="C16" s="47">
        <f>'1'!R1</f>
        <v>2</v>
      </c>
      <c r="D16" s="77">
        <v>10.71</v>
      </c>
      <c r="E16" s="77">
        <v>45.58</v>
      </c>
      <c r="F16" s="77">
        <v>37.5</v>
      </c>
      <c r="G16" s="45">
        <f>1-J16</f>
        <v>0.96551724137931039</v>
      </c>
      <c r="H16" s="63">
        <f>'9А'!AU2</f>
        <v>1</v>
      </c>
      <c r="I16" s="63">
        <f>'9В'!AU2</f>
        <v>0</v>
      </c>
      <c r="J16" s="64">
        <f>'1'!R37</f>
        <v>3.4482758620689655E-2</v>
      </c>
    </row>
    <row r="17" spans="1:10" ht="14.4" x14ac:dyDescent="0.3">
      <c r="A17" s="42">
        <v>15</v>
      </c>
      <c r="B17" t="s">
        <v>102</v>
      </c>
      <c r="C17" s="47">
        <f>'1'!S1</f>
        <v>1</v>
      </c>
      <c r="D17" s="77">
        <v>7.14</v>
      </c>
      <c r="E17" s="77">
        <v>46.13</v>
      </c>
      <c r="F17" s="77">
        <v>36.700000000000003</v>
      </c>
      <c r="G17" s="45">
        <f t="shared" ref="G17:G20" si="1">1-J17</f>
        <v>0.93103448275862066</v>
      </c>
      <c r="H17" s="63">
        <f>'9А'!AV2</f>
        <v>2</v>
      </c>
      <c r="I17" s="63">
        <f>'9В'!AV2</f>
        <v>0</v>
      </c>
      <c r="J17" s="64">
        <f>'1'!S37</f>
        <v>6.8965517241379309E-2</v>
      </c>
    </row>
    <row r="18" spans="1:10" ht="14.4" x14ac:dyDescent="0.3">
      <c r="A18" s="42">
        <v>16</v>
      </c>
      <c r="B18" t="s">
        <v>103</v>
      </c>
      <c r="C18" s="47">
        <f>'1'!T1</f>
        <v>1</v>
      </c>
      <c r="D18" s="77">
        <v>7.14</v>
      </c>
      <c r="E18" s="77">
        <v>40.049999999999997</v>
      </c>
      <c r="F18" s="77">
        <v>32.799999999999997</v>
      </c>
      <c r="G18" s="45">
        <f t="shared" si="1"/>
        <v>0.89655172413793105</v>
      </c>
      <c r="H18" s="63">
        <f>'9А'!AW2</f>
        <v>3</v>
      </c>
      <c r="I18" s="63">
        <f>'9В'!AW2</f>
        <v>0</v>
      </c>
      <c r="J18" s="64">
        <f>'1'!T37</f>
        <v>0.10344827586206896</v>
      </c>
    </row>
    <row r="19" spans="1:10" ht="14.4" x14ac:dyDescent="0.3">
      <c r="A19" s="42">
        <v>17</v>
      </c>
      <c r="B19" t="s">
        <v>104</v>
      </c>
      <c r="C19" s="47">
        <f>'1'!U1</f>
        <v>2</v>
      </c>
      <c r="D19" s="77">
        <v>39.29</v>
      </c>
      <c r="E19" s="77">
        <v>75.53</v>
      </c>
      <c r="F19" s="77">
        <v>72.13</v>
      </c>
      <c r="G19" s="45">
        <f t="shared" si="1"/>
        <v>0.68965517241379315</v>
      </c>
      <c r="H19" s="63">
        <f>'9А'!AX2</f>
        <v>6</v>
      </c>
      <c r="I19" s="63">
        <f>'9В'!AX2</f>
        <v>3</v>
      </c>
      <c r="J19" s="64">
        <f>'1'!U37</f>
        <v>0.31034482758620691</v>
      </c>
    </row>
    <row r="20" spans="1:10" ht="14.4" x14ac:dyDescent="0.3">
      <c r="A20" s="42">
        <v>18</v>
      </c>
      <c r="B20" t="s">
        <v>105</v>
      </c>
      <c r="C20" s="47">
        <f>'1'!V1</f>
        <v>2</v>
      </c>
      <c r="D20" s="77">
        <v>23.21</v>
      </c>
      <c r="E20" s="77">
        <v>58.83</v>
      </c>
      <c r="F20" s="77">
        <v>55.17</v>
      </c>
      <c r="G20" s="45">
        <f t="shared" si="1"/>
        <v>0.82758620689655171</v>
      </c>
      <c r="H20" s="63">
        <f>'9А'!AY2</f>
        <v>4</v>
      </c>
      <c r="I20" s="63">
        <f>'9В'!AY2</f>
        <v>0</v>
      </c>
      <c r="J20" s="64">
        <f>'1'!V37</f>
        <v>0.17241379310344829</v>
      </c>
    </row>
  </sheetData>
  <mergeCells count="1">
    <mergeCell ref="H1:J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45"/>
  <sheetViews>
    <sheetView topLeftCell="S1" zoomScale="70" zoomScaleNormal="70" workbookViewId="0">
      <selection activeCell="AZ2" sqref="AZ2:BE2"/>
    </sheetView>
  </sheetViews>
  <sheetFormatPr defaultRowHeight="14.4" x14ac:dyDescent="0.3"/>
  <cols>
    <col min="1" max="1" width="4" bestFit="1" customWidth="1"/>
    <col min="2" max="2" width="11.109375" customWidth="1"/>
    <col min="3" max="3" width="8.44140625" style="3" bestFit="1" customWidth="1"/>
    <col min="4" max="4" width="8.44140625" style="3" customWidth="1"/>
    <col min="5" max="29" width="6.6640625" customWidth="1"/>
    <col min="30" max="30" width="7.5546875" style="30" customWidth="1"/>
    <col min="31" max="31" width="8.6640625" style="3" bestFit="1" customWidth="1"/>
    <col min="34" max="51" width="7.33203125" customWidth="1"/>
  </cols>
  <sheetData>
    <row r="1" spans="1:53" x14ac:dyDescent="0.3">
      <c r="D1" s="31" t="s">
        <v>35</v>
      </c>
      <c r="E1" s="4">
        <f>'1'!E1</f>
        <v>3</v>
      </c>
      <c r="F1" s="4">
        <f>'1'!F1</f>
        <v>1</v>
      </c>
      <c r="G1" s="4">
        <f>'1'!G1</f>
        <v>2</v>
      </c>
      <c r="H1" s="4">
        <f>'1'!H1</f>
        <v>2</v>
      </c>
      <c r="I1" s="4">
        <f>'1'!I1</f>
        <v>2</v>
      </c>
      <c r="J1" s="4">
        <f>'1'!J1</f>
        <v>2</v>
      </c>
      <c r="K1" s="4">
        <f>'1'!K1</f>
        <v>2</v>
      </c>
      <c r="L1" s="4">
        <f>'1'!L1</f>
        <v>2</v>
      </c>
      <c r="M1" s="4">
        <f>'1'!M1</f>
        <v>2</v>
      </c>
      <c r="N1" s="4">
        <f>'1'!N1</f>
        <v>2</v>
      </c>
      <c r="O1" s="4">
        <f>'1'!O1</f>
        <v>1</v>
      </c>
      <c r="P1" s="4">
        <f>'1'!P1</f>
        <v>2</v>
      </c>
      <c r="Q1" s="4">
        <f>'1'!Q1</f>
        <v>2</v>
      </c>
      <c r="R1" s="4">
        <f>'1'!R1</f>
        <v>2</v>
      </c>
      <c r="S1" s="4">
        <f>'1'!S1</f>
        <v>1</v>
      </c>
      <c r="T1" s="4">
        <f>'1'!T1</f>
        <v>1</v>
      </c>
      <c r="U1" s="4">
        <f>'1'!U1</f>
        <v>2</v>
      </c>
      <c r="V1" s="4">
        <f>'1'!V1</f>
        <v>2</v>
      </c>
      <c r="W1" s="4"/>
      <c r="X1" s="4"/>
      <c r="Y1" s="4"/>
      <c r="Z1" s="4"/>
      <c r="AA1" s="4"/>
      <c r="AB1" s="4"/>
      <c r="AC1" s="4"/>
      <c r="AF1" s="5">
        <f>SUM(E1:AC1)</f>
        <v>33</v>
      </c>
      <c r="AH1" s="74">
        <v>14</v>
      </c>
      <c r="AZ1" s="95" t="s">
        <v>10</v>
      </c>
      <c r="BA1" s="96"/>
    </row>
    <row r="2" spans="1:53" x14ac:dyDescent="0.3">
      <c r="AH2" s="2">
        <f t="shared" ref="AH2:AY2" si="0">COUNTIF(E6:E25,E1)</f>
        <v>11</v>
      </c>
      <c r="AI2" s="2">
        <f t="shared" si="0"/>
        <v>12</v>
      </c>
      <c r="AJ2" s="2">
        <f t="shared" si="0"/>
        <v>11</v>
      </c>
      <c r="AK2" s="2">
        <f t="shared" si="0"/>
        <v>2</v>
      </c>
      <c r="AL2" s="2">
        <f t="shared" si="0"/>
        <v>12</v>
      </c>
      <c r="AM2" s="2">
        <f t="shared" si="0"/>
        <v>5</v>
      </c>
      <c r="AN2" s="2">
        <f t="shared" si="0"/>
        <v>1</v>
      </c>
      <c r="AO2" s="2">
        <f t="shared" si="0"/>
        <v>6</v>
      </c>
      <c r="AP2" s="2">
        <f t="shared" si="0"/>
        <v>5</v>
      </c>
      <c r="AQ2" s="2">
        <f t="shared" si="0"/>
        <v>5</v>
      </c>
      <c r="AR2" s="2">
        <f t="shared" si="0"/>
        <v>6</v>
      </c>
      <c r="AS2" s="2">
        <f t="shared" si="0"/>
        <v>1</v>
      </c>
      <c r="AT2" s="2">
        <f t="shared" si="0"/>
        <v>2</v>
      </c>
      <c r="AU2" s="2">
        <f t="shared" si="0"/>
        <v>1</v>
      </c>
      <c r="AV2" s="2">
        <f t="shared" si="0"/>
        <v>2</v>
      </c>
      <c r="AW2" s="2">
        <f t="shared" si="0"/>
        <v>3</v>
      </c>
      <c r="AX2" s="2">
        <f t="shared" si="0"/>
        <v>6</v>
      </c>
      <c r="AY2" s="2">
        <f t="shared" si="0"/>
        <v>4</v>
      </c>
      <c r="AZ2" s="95" t="s">
        <v>11</v>
      </c>
      <c r="BA2" s="96"/>
    </row>
    <row r="3" spans="1:53" x14ac:dyDescent="0.3">
      <c r="A3" s="78" t="s">
        <v>0</v>
      </c>
      <c r="B3" s="78" t="s">
        <v>1</v>
      </c>
      <c r="C3" s="78" t="s">
        <v>3</v>
      </c>
      <c r="D3" s="78" t="s">
        <v>36</v>
      </c>
      <c r="E3" s="81" t="s">
        <v>6</v>
      </c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3"/>
      <c r="AD3" s="84" t="s">
        <v>4</v>
      </c>
      <c r="AE3" s="84" t="s">
        <v>5</v>
      </c>
      <c r="AF3" s="78" t="s">
        <v>7</v>
      </c>
      <c r="AH3" s="2">
        <f t="shared" ref="AH3:AR3" si="1">$AH$1-AH2-AH5-AH4</f>
        <v>3</v>
      </c>
      <c r="AI3" s="2">
        <f t="shared" si="1"/>
        <v>1</v>
      </c>
      <c r="AJ3" s="2">
        <f t="shared" si="1"/>
        <v>2</v>
      </c>
      <c r="AK3" s="2">
        <f t="shared" si="1"/>
        <v>7</v>
      </c>
      <c r="AL3" s="2">
        <f t="shared" si="1"/>
        <v>1</v>
      </c>
      <c r="AM3" s="2">
        <f t="shared" si="1"/>
        <v>4</v>
      </c>
      <c r="AN3" s="2">
        <f t="shared" si="1"/>
        <v>12</v>
      </c>
      <c r="AO3" s="2">
        <f t="shared" si="1"/>
        <v>7</v>
      </c>
      <c r="AP3" s="2">
        <f t="shared" si="1"/>
        <v>8</v>
      </c>
      <c r="AQ3" s="2">
        <f t="shared" si="1"/>
        <v>9</v>
      </c>
      <c r="AR3" s="2">
        <f t="shared" si="1"/>
        <v>8</v>
      </c>
      <c r="AS3" s="2">
        <f t="shared" ref="AS3" si="2">$AH$1-AS2-AS5-AS4</f>
        <v>11</v>
      </c>
      <c r="AT3" s="2">
        <f t="shared" ref="AT3" si="3">$AH$1-AT2-AT5-AT4</f>
        <v>12</v>
      </c>
      <c r="AU3" s="2">
        <f t="shared" ref="AU3" si="4">$AH$1-AU2-AU5-AU4</f>
        <v>13</v>
      </c>
      <c r="AV3" s="2">
        <f t="shared" ref="AV3" si="5">$AH$1-AV2-AV5-AV4</f>
        <v>12</v>
      </c>
      <c r="AW3" s="2">
        <f t="shared" ref="AW3" si="6">$AH$1-AW2-AW5-AW4</f>
        <v>11</v>
      </c>
      <c r="AX3" s="2">
        <f t="shared" ref="AX3" si="7">$AH$1-AX2-AX5-AX4</f>
        <v>8</v>
      </c>
      <c r="AY3" s="2">
        <f t="shared" ref="AY3" si="8">$AH$1-AY2-AY5-AY4</f>
        <v>9</v>
      </c>
      <c r="AZ3" s="95" t="s">
        <v>12</v>
      </c>
      <c r="BA3" s="96"/>
    </row>
    <row r="4" spans="1:53" x14ac:dyDescent="0.3">
      <c r="A4" s="79"/>
      <c r="B4" s="79"/>
      <c r="C4" s="79"/>
      <c r="D4" s="79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85"/>
      <c r="AE4" s="85"/>
      <c r="AF4" s="79"/>
      <c r="AH4" s="2">
        <f t="shared" ref="AH4:AY4" si="9">COUNTIF(E6:E25,"=N  ")</f>
        <v>0</v>
      </c>
      <c r="AI4" s="2">
        <f t="shared" si="9"/>
        <v>0</v>
      </c>
      <c r="AJ4" s="2">
        <f t="shared" si="9"/>
        <v>0</v>
      </c>
      <c r="AK4" s="2">
        <f t="shared" si="9"/>
        <v>0</v>
      </c>
      <c r="AL4" s="2">
        <f t="shared" si="9"/>
        <v>0</v>
      </c>
      <c r="AM4" s="2">
        <f t="shared" si="9"/>
        <v>0</v>
      </c>
      <c r="AN4" s="2">
        <f t="shared" si="9"/>
        <v>0</v>
      </c>
      <c r="AO4" s="2">
        <f t="shared" si="9"/>
        <v>0</v>
      </c>
      <c r="AP4" s="2">
        <f t="shared" si="9"/>
        <v>0</v>
      </c>
      <c r="AQ4" s="2">
        <f t="shared" si="9"/>
        <v>0</v>
      </c>
      <c r="AR4" s="2">
        <f t="shared" si="9"/>
        <v>0</v>
      </c>
      <c r="AS4" s="2">
        <f t="shared" si="9"/>
        <v>0</v>
      </c>
      <c r="AT4" s="2">
        <f t="shared" si="9"/>
        <v>0</v>
      </c>
      <c r="AU4" s="2">
        <f t="shared" si="9"/>
        <v>0</v>
      </c>
      <c r="AV4" s="2">
        <f t="shared" si="9"/>
        <v>0</v>
      </c>
      <c r="AW4" s="2">
        <f t="shared" si="9"/>
        <v>0</v>
      </c>
      <c r="AX4" s="2">
        <f t="shared" si="9"/>
        <v>0</v>
      </c>
      <c r="AY4" s="2">
        <f t="shared" si="9"/>
        <v>0</v>
      </c>
      <c r="AZ4" s="95" t="s">
        <v>9</v>
      </c>
      <c r="BA4" s="96"/>
    </row>
    <row r="5" spans="1:53" x14ac:dyDescent="0.3">
      <c r="A5" s="80"/>
      <c r="B5" s="80"/>
      <c r="C5" s="80"/>
      <c r="D5" s="80"/>
      <c r="E5" s="2">
        <v>1</v>
      </c>
      <c r="F5" s="2">
        <v>2</v>
      </c>
      <c r="G5" s="2">
        <v>3</v>
      </c>
      <c r="H5" s="2">
        <v>4</v>
      </c>
      <c r="I5" s="2">
        <v>5</v>
      </c>
      <c r="J5" s="2">
        <v>6</v>
      </c>
      <c r="K5" s="2">
        <v>7</v>
      </c>
      <c r="L5" s="2">
        <v>8</v>
      </c>
      <c r="M5" s="2">
        <v>9</v>
      </c>
      <c r="N5" s="2">
        <v>10</v>
      </c>
      <c r="O5" s="2">
        <v>11</v>
      </c>
      <c r="P5" s="2">
        <v>12</v>
      </c>
      <c r="Q5" s="2">
        <v>13</v>
      </c>
      <c r="R5" s="2">
        <v>14</v>
      </c>
      <c r="S5" s="2">
        <v>15</v>
      </c>
      <c r="T5" s="2">
        <v>16</v>
      </c>
      <c r="U5" s="2">
        <v>17</v>
      </c>
      <c r="V5" s="2">
        <v>18</v>
      </c>
      <c r="W5" s="2">
        <v>19</v>
      </c>
      <c r="X5" s="2">
        <v>20</v>
      </c>
      <c r="Y5" s="2">
        <v>21</v>
      </c>
      <c r="Z5" s="2">
        <v>22</v>
      </c>
      <c r="AA5" s="2">
        <v>23</v>
      </c>
      <c r="AB5" s="2">
        <v>24</v>
      </c>
      <c r="AC5" s="2">
        <v>25</v>
      </c>
      <c r="AD5" s="86"/>
      <c r="AE5" s="86"/>
      <c r="AF5" s="80"/>
      <c r="AH5" s="2">
        <f t="shared" ref="AH5:AY5" si="10">COUNTIF(E6:E25,"=0")</f>
        <v>0</v>
      </c>
      <c r="AI5" s="2">
        <f t="shared" si="10"/>
        <v>1</v>
      </c>
      <c r="AJ5" s="2">
        <f t="shared" si="10"/>
        <v>1</v>
      </c>
      <c r="AK5" s="2">
        <f t="shared" si="10"/>
        <v>5</v>
      </c>
      <c r="AL5" s="2">
        <f t="shared" si="10"/>
        <v>1</v>
      </c>
      <c r="AM5" s="2">
        <f t="shared" si="10"/>
        <v>5</v>
      </c>
      <c r="AN5" s="2">
        <f t="shared" si="10"/>
        <v>1</v>
      </c>
      <c r="AO5" s="2">
        <f t="shared" si="10"/>
        <v>1</v>
      </c>
      <c r="AP5" s="2">
        <f t="shared" si="10"/>
        <v>1</v>
      </c>
      <c r="AQ5" s="2">
        <f t="shared" si="10"/>
        <v>0</v>
      </c>
      <c r="AR5" s="2">
        <f t="shared" si="10"/>
        <v>0</v>
      </c>
      <c r="AS5" s="2">
        <f t="shared" si="10"/>
        <v>2</v>
      </c>
      <c r="AT5" s="2">
        <f t="shared" si="10"/>
        <v>0</v>
      </c>
      <c r="AU5" s="2">
        <f t="shared" si="10"/>
        <v>0</v>
      </c>
      <c r="AV5" s="2">
        <f t="shared" si="10"/>
        <v>0</v>
      </c>
      <c r="AW5" s="2">
        <f t="shared" si="10"/>
        <v>0</v>
      </c>
      <c r="AX5" s="2">
        <f t="shared" si="10"/>
        <v>0</v>
      </c>
      <c r="AY5" s="2">
        <f t="shared" si="10"/>
        <v>1</v>
      </c>
      <c r="AZ5" s="95" t="s">
        <v>8</v>
      </c>
      <c r="BA5" s="96"/>
    </row>
    <row r="6" spans="1:53" x14ac:dyDescent="0.3">
      <c r="A6" s="1">
        <v>1</v>
      </c>
      <c r="B6" s="1" t="s">
        <v>58</v>
      </c>
      <c r="C6" s="2">
        <v>1</v>
      </c>
      <c r="D6" s="2" t="s">
        <v>56</v>
      </c>
      <c r="E6" s="76">
        <v>3</v>
      </c>
      <c r="F6" s="76">
        <v>1</v>
      </c>
      <c r="G6" s="76">
        <v>2</v>
      </c>
      <c r="H6" s="76" t="s">
        <v>59</v>
      </c>
      <c r="I6" s="76">
        <v>2</v>
      </c>
      <c r="J6" s="76">
        <v>1</v>
      </c>
      <c r="K6" s="76">
        <v>1</v>
      </c>
      <c r="L6" s="76">
        <v>1</v>
      </c>
      <c r="M6" s="76" t="s">
        <v>59</v>
      </c>
      <c r="N6" s="76" t="s">
        <v>59</v>
      </c>
      <c r="O6" s="76" t="s">
        <v>59</v>
      </c>
      <c r="P6" s="76" t="s">
        <v>59</v>
      </c>
      <c r="Q6" s="76">
        <v>2</v>
      </c>
      <c r="R6" s="76">
        <v>1</v>
      </c>
      <c r="S6" s="76" t="s">
        <v>59</v>
      </c>
      <c r="T6" s="76" t="s">
        <v>59</v>
      </c>
      <c r="U6" s="76">
        <v>2</v>
      </c>
      <c r="V6" s="76">
        <v>2</v>
      </c>
      <c r="W6" s="1"/>
      <c r="X6" s="1"/>
      <c r="Y6" s="1"/>
      <c r="Z6" s="1"/>
      <c r="AA6" s="1"/>
      <c r="AB6" s="1"/>
      <c r="AC6" s="1"/>
      <c r="AD6" s="75">
        <v>18</v>
      </c>
      <c r="AE6" s="2">
        <v>3</v>
      </c>
      <c r="AF6" s="6">
        <f>11/14*100</f>
        <v>78.571428571428569</v>
      </c>
    </row>
    <row r="7" spans="1:53" x14ac:dyDescent="0.3">
      <c r="A7" s="1">
        <v>2</v>
      </c>
      <c r="B7" s="1" t="s">
        <v>60</v>
      </c>
      <c r="C7" s="2">
        <v>1</v>
      </c>
      <c r="D7" s="2" t="s">
        <v>56</v>
      </c>
      <c r="E7" s="76">
        <v>3</v>
      </c>
      <c r="F7" s="76">
        <v>1</v>
      </c>
      <c r="G7" s="76">
        <v>2</v>
      </c>
      <c r="H7" s="76" t="s">
        <v>59</v>
      </c>
      <c r="I7" s="76">
        <v>2</v>
      </c>
      <c r="J7" s="76">
        <v>0</v>
      </c>
      <c r="K7" s="76">
        <v>1</v>
      </c>
      <c r="L7" s="76">
        <v>0</v>
      </c>
      <c r="M7" s="76" t="s">
        <v>59</v>
      </c>
      <c r="N7" s="76" t="s">
        <v>59</v>
      </c>
      <c r="O7" s="76">
        <v>1</v>
      </c>
      <c r="P7" s="76" t="s">
        <v>59</v>
      </c>
      <c r="Q7" s="76" t="s">
        <v>59</v>
      </c>
      <c r="R7" s="76" t="s">
        <v>59</v>
      </c>
      <c r="S7" s="76" t="s">
        <v>59</v>
      </c>
      <c r="T7" s="76" t="s">
        <v>59</v>
      </c>
      <c r="U7" s="76">
        <v>2</v>
      </c>
      <c r="V7" s="76">
        <v>0</v>
      </c>
      <c r="W7" s="1"/>
      <c r="X7" s="1"/>
      <c r="Y7" s="1"/>
      <c r="Z7" s="1"/>
      <c r="AA7" s="1"/>
      <c r="AB7" s="1"/>
      <c r="AC7" s="1"/>
      <c r="AD7" s="75">
        <v>12</v>
      </c>
      <c r="AE7" s="2">
        <v>3</v>
      </c>
      <c r="AF7" s="6">
        <f>7/14*100</f>
        <v>50</v>
      </c>
      <c r="AH7" s="68" t="s">
        <v>13</v>
      </c>
      <c r="AI7" s="14">
        <f>COUNTIF(AE6:AE25,"=2")</f>
        <v>0</v>
      </c>
      <c r="AJ7" s="15">
        <f>AI7/$AH$1*100</f>
        <v>0</v>
      </c>
    </row>
    <row r="8" spans="1:53" x14ac:dyDescent="0.3">
      <c r="A8" s="1">
        <v>3</v>
      </c>
      <c r="B8" s="1" t="s">
        <v>61</v>
      </c>
      <c r="C8" s="2">
        <v>2</v>
      </c>
      <c r="D8" s="2" t="s">
        <v>56</v>
      </c>
      <c r="E8" s="76">
        <v>3</v>
      </c>
      <c r="F8" s="76">
        <v>1</v>
      </c>
      <c r="G8" s="76">
        <v>2</v>
      </c>
      <c r="H8" s="76">
        <v>0</v>
      </c>
      <c r="I8" s="76">
        <v>2</v>
      </c>
      <c r="J8" s="76">
        <v>2</v>
      </c>
      <c r="K8" s="76" t="s">
        <v>59</v>
      </c>
      <c r="L8" s="76">
        <v>2</v>
      </c>
      <c r="M8" s="76">
        <v>2</v>
      </c>
      <c r="N8" s="76">
        <v>2</v>
      </c>
      <c r="O8" s="76">
        <v>1</v>
      </c>
      <c r="P8" s="76">
        <v>0</v>
      </c>
      <c r="Q8" s="76" t="s">
        <v>59</v>
      </c>
      <c r="R8" s="76" t="s">
        <v>59</v>
      </c>
      <c r="S8" s="76" t="s">
        <v>59</v>
      </c>
      <c r="T8" s="76" t="s">
        <v>59</v>
      </c>
      <c r="U8" s="76" t="s">
        <v>59</v>
      </c>
      <c r="V8" s="76" t="s">
        <v>59</v>
      </c>
      <c r="W8" s="1"/>
      <c r="X8" s="1"/>
      <c r="Y8" s="1"/>
      <c r="Z8" s="1"/>
      <c r="AA8" s="1"/>
      <c r="AB8" s="1"/>
      <c r="AC8" s="1"/>
      <c r="AD8" s="75">
        <v>17</v>
      </c>
      <c r="AE8" s="2">
        <v>3</v>
      </c>
      <c r="AF8" s="6">
        <f>9/14*100</f>
        <v>64.285714285714292</v>
      </c>
      <c r="AH8" s="69" t="s">
        <v>14</v>
      </c>
      <c r="AI8" s="8">
        <f>COUNTIF(AE6:AE25,"=3")</f>
        <v>13</v>
      </c>
      <c r="AJ8" s="13">
        <f>AI8/$AH$1*100</f>
        <v>92.857142857142861</v>
      </c>
    </row>
    <row r="9" spans="1:53" x14ac:dyDescent="0.3">
      <c r="A9" s="1">
        <v>4</v>
      </c>
      <c r="B9" s="1" t="s">
        <v>62</v>
      </c>
      <c r="C9" s="2">
        <v>2</v>
      </c>
      <c r="D9" s="2" t="s">
        <v>56</v>
      </c>
      <c r="E9" s="76">
        <v>2</v>
      </c>
      <c r="F9" s="76">
        <v>0</v>
      </c>
      <c r="G9" s="76">
        <v>2</v>
      </c>
      <c r="H9" s="76">
        <v>0</v>
      </c>
      <c r="I9" s="76">
        <v>2</v>
      </c>
      <c r="J9" s="76">
        <v>0</v>
      </c>
      <c r="K9" s="76">
        <v>0</v>
      </c>
      <c r="L9" s="76" t="s">
        <v>59</v>
      </c>
      <c r="M9" s="76" t="s">
        <v>59</v>
      </c>
      <c r="N9" s="76" t="s">
        <v>59</v>
      </c>
      <c r="O9" s="76" t="s">
        <v>59</v>
      </c>
      <c r="P9" s="76">
        <v>1</v>
      </c>
      <c r="Q9" s="76" t="s">
        <v>59</v>
      </c>
      <c r="R9" s="76" t="s">
        <v>59</v>
      </c>
      <c r="S9" s="76" t="s">
        <v>59</v>
      </c>
      <c r="T9" s="76" t="s">
        <v>59</v>
      </c>
      <c r="U9" s="76">
        <v>2</v>
      </c>
      <c r="V9" s="76">
        <v>1</v>
      </c>
      <c r="W9" s="1"/>
      <c r="X9" s="1"/>
      <c r="Y9" s="1"/>
      <c r="Z9" s="1"/>
      <c r="AA9" s="1"/>
      <c r="AB9" s="1"/>
      <c r="AC9" s="1"/>
      <c r="AD9" s="75">
        <v>10</v>
      </c>
      <c r="AE9" s="2">
        <v>3</v>
      </c>
      <c r="AF9" s="6">
        <f>6/14*100</f>
        <v>42.857142857142854</v>
      </c>
      <c r="AH9" s="70" t="s">
        <v>15</v>
      </c>
      <c r="AI9" s="11">
        <f>COUNTIF(AE6:AE25,"=4")</f>
        <v>0</v>
      </c>
      <c r="AJ9" s="12">
        <f>AI9/$AH$1*100</f>
        <v>0</v>
      </c>
    </row>
    <row r="10" spans="1:53" x14ac:dyDescent="0.3">
      <c r="A10" s="1">
        <v>5</v>
      </c>
      <c r="B10" s="1" t="s">
        <v>63</v>
      </c>
      <c r="C10" s="2">
        <v>1</v>
      </c>
      <c r="D10" s="2" t="s">
        <v>56</v>
      </c>
      <c r="E10" s="76">
        <v>3</v>
      </c>
      <c r="F10" s="76">
        <v>1</v>
      </c>
      <c r="G10" s="76" t="s">
        <v>59</v>
      </c>
      <c r="H10" s="76" t="s">
        <v>59</v>
      </c>
      <c r="I10" s="76">
        <v>2</v>
      </c>
      <c r="J10" s="76">
        <v>0</v>
      </c>
      <c r="K10" s="76">
        <v>1</v>
      </c>
      <c r="L10" s="76">
        <v>2</v>
      </c>
      <c r="M10" s="76">
        <v>0</v>
      </c>
      <c r="N10" s="76">
        <v>1</v>
      </c>
      <c r="O10" s="76" t="s">
        <v>59</v>
      </c>
      <c r="P10" s="76" t="s">
        <v>59</v>
      </c>
      <c r="Q10" s="76" t="s">
        <v>59</v>
      </c>
      <c r="R10" s="76" t="s">
        <v>59</v>
      </c>
      <c r="S10" s="76" t="s">
        <v>59</v>
      </c>
      <c r="T10" s="76">
        <v>1</v>
      </c>
      <c r="U10" s="76">
        <v>1</v>
      </c>
      <c r="V10" s="76" t="s">
        <v>59</v>
      </c>
      <c r="W10" s="1"/>
      <c r="X10" s="1"/>
      <c r="Y10" s="1"/>
      <c r="Z10" s="1"/>
      <c r="AA10" s="1"/>
      <c r="AB10" s="1"/>
      <c r="AC10" s="1"/>
      <c r="AD10" s="75">
        <v>12</v>
      </c>
      <c r="AE10" s="2">
        <v>3</v>
      </c>
      <c r="AF10" s="6">
        <f>8/14*100</f>
        <v>57.142857142857139</v>
      </c>
      <c r="AH10" s="71" t="s">
        <v>16</v>
      </c>
      <c r="AI10" s="9">
        <f>COUNTIF(AE6:AE25,"=5")</f>
        <v>1</v>
      </c>
      <c r="AJ10" s="10">
        <f>AI10/$AH$1*100</f>
        <v>7.1428571428571423</v>
      </c>
    </row>
    <row r="11" spans="1:53" x14ac:dyDescent="0.3">
      <c r="A11" s="1">
        <v>6</v>
      </c>
      <c r="B11" s="1" t="s">
        <v>64</v>
      </c>
      <c r="C11" s="2">
        <v>1</v>
      </c>
      <c r="D11" s="2" t="s">
        <v>56</v>
      </c>
      <c r="E11" s="76">
        <v>3</v>
      </c>
      <c r="F11" s="76">
        <v>1</v>
      </c>
      <c r="G11" s="76">
        <v>2</v>
      </c>
      <c r="H11" s="76" t="s">
        <v>59</v>
      </c>
      <c r="I11" s="76">
        <v>2</v>
      </c>
      <c r="J11" s="76">
        <v>1</v>
      </c>
      <c r="K11" s="76">
        <v>1</v>
      </c>
      <c r="L11" s="76">
        <v>1</v>
      </c>
      <c r="M11" s="76" t="s">
        <v>59</v>
      </c>
      <c r="N11" s="76" t="s">
        <v>59</v>
      </c>
      <c r="O11" s="76">
        <v>1</v>
      </c>
      <c r="P11" s="76" t="s">
        <v>59</v>
      </c>
      <c r="Q11" s="76" t="s">
        <v>59</v>
      </c>
      <c r="R11" s="76">
        <v>1</v>
      </c>
      <c r="S11" s="76" t="s">
        <v>59</v>
      </c>
      <c r="T11" s="76" t="s">
        <v>59</v>
      </c>
      <c r="U11" s="76">
        <v>2</v>
      </c>
      <c r="V11" s="76">
        <v>2</v>
      </c>
      <c r="W11" s="1"/>
      <c r="X11" s="1"/>
      <c r="Y11" s="1"/>
      <c r="Z11" s="1"/>
      <c r="AA11" s="1"/>
      <c r="AB11" s="1"/>
      <c r="AC11" s="1"/>
      <c r="AD11" s="75">
        <v>17</v>
      </c>
      <c r="AE11" s="2">
        <v>3</v>
      </c>
      <c r="AF11" s="6">
        <f>11/14*100</f>
        <v>78.571428571428569</v>
      </c>
    </row>
    <row r="12" spans="1:53" x14ac:dyDescent="0.3">
      <c r="A12" s="1">
        <v>7</v>
      </c>
      <c r="B12" s="1" t="s">
        <v>65</v>
      </c>
      <c r="C12" s="2">
        <v>1</v>
      </c>
      <c r="D12" s="2" t="s">
        <v>56</v>
      </c>
      <c r="E12" s="76">
        <v>2</v>
      </c>
      <c r="F12" s="76">
        <v>2</v>
      </c>
      <c r="G12" s="76">
        <v>0</v>
      </c>
      <c r="H12" s="76">
        <v>2</v>
      </c>
      <c r="I12" s="76">
        <v>0</v>
      </c>
      <c r="J12" s="76" t="s">
        <v>59</v>
      </c>
      <c r="K12" s="76">
        <v>1</v>
      </c>
      <c r="L12" s="76" t="s">
        <v>59</v>
      </c>
      <c r="M12" s="76" t="s">
        <v>59</v>
      </c>
      <c r="N12" s="76">
        <v>1</v>
      </c>
      <c r="O12" s="76" t="s">
        <v>59</v>
      </c>
      <c r="P12" s="76" t="s">
        <v>59</v>
      </c>
      <c r="Q12" s="76">
        <v>1</v>
      </c>
      <c r="R12" s="76" t="s">
        <v>59</v>
      </c>
      <c r="S12" s="76" t="s">
        <v>59</v>
      </c>
      <c r="T12" s="76" t="s">
        <v>59</v>
      </c>
      <c r="U12" s="76" t="s">
        <v>59</v>
      </c>
      <c r="V12" s="76">
        <v>2</v>
      </c>
      <c r="W12" s="1"/>
      <c r="X12" s="1"/>
      <c r="Y12" s="1"/>
      <c r="Z12" s="1"/>
      <c r="AA12" s="1"/>
      <c r="AB12" s="1"/>
      <c r="AC12" s="1"/>
      <c r="AD12" s="75">
        <v>14</v>
      </c>
      <c r="AE12" s="2">
        <v>3</v>
      </c>
      <c r="AF12" s="6">
        <f>7/14*100</f>
        <v>50</v>
      </c>
      <c r="AH12" s="90" t="s">
        <v>53</v>
      </c>
      <c r="AI12" s="90"/>
      <c r="AJ12" s="67">
        <f>COUNTIF(AF6:AF25,100)</f>
        <v>0</v>
      </c>
    </row>
    <row r="13" spans="1:53" x14ac:dyDescent="0.3">
      <c r="A13" s="1">
        <v>8</v>
      </c>
      <c r="B13" s="1" t="s">
        <v>66</v>
      </c>
      <c r="C13" s="2">
        <v>2</v>
      </c>
      <c r="D13" s="2" t="s">
        <v>56</v>
      </c>
      <c r="E13" s="76">
        <v>2</v>
      </c>
      <c r="F13" s="76">
        <v>1</v>
      </c>
      <c r="G13" s="76">
        <v>2</v>
      </c>
      <c r="H13" s="76">
        <v>0</v>
      </c>
      <c r="I13" s="76">
        <v>2</v>
      </c>
      <c r="J13" s="76">
        <v>2</v>
      </c>
      <c r="K13" s="76" t="s">
        <v>59</v>
      </c>
      <c r="L13" s="76">
        <v>2</v>
      </c>
      <c r="M13" s="76">
        <v>2</v>
      </c>
      <c r="N13" s="76">
        <v>2</v>
      </c>
      <c r="O13" s="76" t="s">
        <v>59</v>
      </c>
      <c r="P13" s="76" t="s">
        <v>59</v>
      </c>
      <c r="Q13" s="76" t="s">
        <v>59</v>
      </c>
      <c r="R13" s="76" t="s">
        <v>59</v>
      </c>
      <c r="S13" s="76" t="s">
        <v>59</v>
      </c>
      <c r="T13" s="76" t="s">
        <v>59</v>
      </c>
      <c r="U13" s="76" t="s">
        <v>59</v>
      </c>
      <c r="V13" s="76" t="s">
        <v>59</v>
      </c>
      <c r="W13" s="1"/>
      <c r="X13" s="1"/>
      <c r="Y13" s="1"/>
      <c r="Z13" s="1"/>
      <c r="AA13" s="1"/>
      <c r="AB13" s="1"/>
      <c r="AC13" s="1"/>
      <c r="AD13" s="75">
        <v>15</v>
      </c>
      <c r="AE13" s="2">
        <v>3</v>
      </c>
      <c r="AF13" s="6">
        <f>8/14*100</f>
        <v>57.142857142857139</v>
      </c>
      <c r="AH13" s="91" t="s">
        <v>17</v>
      </c>
      <c r="AI13" s="92"/>
      <c r="AJ13" s="7">
        <f>SUM(AI8:AI10)/$AH$1*100</f>
        <v>100</v>
      </c>
    </row>
    <row r="14" spans="1:53" x14ac:dyDescent="0.3">
      <c r="A14" s="1">
        <v>9</v>
      </c>
      <c r="B14" s="1" t="s">
        <v>67</v>
      </c>
      <c r="C14" s="2">
        <v>2</v>
      </c>
      <c r="D14" s="2" t="s">
        <v>56</v>
      </c>
      <c r="E14" s="76">
        <v>3</v>
      </c>
      <c r="F14" s="76">
        <v>1</v>
      </c>
      <c r="G14" s="76">
        <v>2</v>
      </c>
      <c r="H14" s="76">
        <v>2</v>
      </c>
      <c r="I14" s="76">
        <v>2</v>
      </c>
      <c r="J14" s="76">
        <v>2</v>
      </c>
      <c r="K14" s="76">
        <v>2</v>
      </c>
      <c r="L14" s="76">
        <v>2</v>
      </c>
      <c r="M14" s="76">
        <v>2</v>
      </c>
      <c r="N14" s="76">
        <v>2</v>
      </c>
      <c r="O14" s="76">
        <v>1</v>
      </c>
      <c r="P14" s="76">
        <v>2</v>
      </c>
      <c r="Q14" s="76">
        <v>2</v>
      </c>
      <c r="R14" s="76">
        <v>2</v>
      </c>
      <c r="S14" s="76">
        <v>1</v>
      </c>
      <c r="T14" s="76">
        <v>1</v>
      </c>
      <c r="U14" s="76" t="s">
        <v>59</v>
      </c>
      <c r="V14" s="76" t="s">
        <v>59</v>
      </c>
      <c r="W14" s="1"/>
      <c r="X14" s="1"/>
      <c r="Y14" s="1"/>
      <c r="Z14" s="1"/>
      <c r="AA14" s="1"/>
      <c r="AB14" s="1"/>
      <c r="AC14" s="1"/>
      <c r="AD14" s="75">
        <v>29</v>
      </c>
      <c r="AE14" s="2">
        <v>5</v>
      </c>
      <c r="AF14" s="6">
        <f>16/14*100</f>
        <v>114.28571428571428</v>
      </c>
      <c r="AH14" s="91" t="s">
        <v>31</v>
      </c>
      <c r="AI14" s="92"/>
      <c r="AJ14" s="7">
        <f>SUM(AI9:AI10)/$AH$1*100</f>
        <v>7.1428571428571423</v>
      </c>
    </row>
    <row r="15" spans="1:53" x14ac:dyDescent="0.3">
      <c r="A15" s="1">
        <v>10</v>
      </c>
      <c r="B15" s="1" t="s">
        <v>68</v>
      </c>
      <c r="C15" s="2">
        <v>2</v>
      </c>
      <c r="D15" s="2" t="s">
        <v>56</v>
      </c>
      <c r="E15" s="76">
        <v>3</v>
      </c>
      <c r="F15" s="76">
        <v>1</v>
      </c>
      <c r="G15" s="76">
        <v>2</v>
      </c>
      <c r="H15" s="76">
        <v>0</v>
      </c>
      <c r="I15" s="76">
        <v>2</v>
      </c>
      <c r="J15" s="76">
        <v>2</v>
      </c>
      <c r="K15" s="76" t="s">
        <v>59</v>
      </c>
      <c r="L15" s="76">
        <v>2</v>
      </c>
      <c r="M15" s="76">
        <v>2</v>
      </c>
      <c r="N15" s="76">
        <v>2</v>
      </c>
      <c r="O15" s="76">
        <v>1</v>
      </c>
      <c r="P15" s="76">
        <v>1</v>
      </c>
      <c r="Q15" s="76" t="s">
        <v>59</v>
      </c>
      <c r="R15" s="76" t="s">
        <v>59</v>
      </c>
      <c r="S15" s="76" t="s">
        <v>59</v>
      </c>
      <c r="T15" s="76" t="s">
        <v>59</v>
      </c>
      <c r="U15" s="76" t="s">
        <v>59</v>
      </c>
      <c r="V15" s="76" t="s">
        <v>59</v>
      </c>
      <c r="W15" s="1"/>
      <c r="X15" s="1"/>
      <c r="Y15" s="1"/>
      <c r="Z15" s="1"/>
      <c r="AA15" s="1"/>
      <c r="AB15" s="1"/>
      <c r="AC15" s="1"/>
      <c r="AD15" s="75">
        <v>18</v>
      </c>
      <c r="AE15" s="2">
        <v>3</v>
      </c>
      <c r="AF15" s="6">
        <f>10/14*100</f>
        <v>71.428571428571431</v>
      </c>
      <c r="AH15" s="91" t="s">
        <v>28</v>
      </c>
      <c r="AI15" s="92"/>
      <c r="AJ15" s="7">
        <f>AVERAGE(AD6:AD25)</f>
        <v>15.5</v>
      </c>
    </row>
    <row r="16" spans="1:53" x14ac:dyDescent="0.3">
      <c r="A16" s="1">
        <v>11</v>
      </c>
      <c r="B16" s="1" t="s">
        <v>69</v>
      </c>
      <c r="C16" s="2">
        <v>2</v>
      </c>
      <c r="D16" s="2" t="s">
        <v>56</v>
      </c>
      <c r="E16" s="76">
        <v>3</v>
      </c>
      <c r="F16" s="76">
        <v>1</v>
      </c>
      <c r="G16" s="76">
        <v>2</v>
      </c>
      <c r="H16" s="76" t="s">
        <v>59</v>
      </c>
      <c r="I16" s="76">
        <v>2</v>
      </c>
      <c r="J16" s="76">
        <v>1</v>
      </c>
      <c r="K16" s="76" t="s">
        <v>59</v>
      </c>
      <c r="L16" s="76">
        <v>1</v>
      </c>
      <c r="M16" s="76" t="s">
        <v>59</v>
      </c>
      <c r="N16" s="76" t="s">
        <v>59</v>
      </c>
      <c r="O16" s="76" t="s">
        <v>59</v>
      </c>
      <c r="P16" s="76" t="s">
        <v>59</v>
      </c>
      <c r="Q16" s="76">
        <v>1</v>
      </c>
      <c r="R16" s="76">
        <v>1</v>
      </c>
      <c r="S16" s="76" t="s">
        <v>59</v>
      </c>
      <c r="T16" s="76" t="s">
        <v>59</v>
      </c>
      <c r="U16" s="76">
        <v>2</v>
      </c>
      <c r="V16" s="76">
        <v>2</v>
      </c>
      <c r="W16" s="1"/>
      <c r="X16" s="1"/>
      <c r="Y16" s="1"/>
      <c r="Z16" s="1"/>
      <c r="AA16" s="1"/>
      <c r="AB16" s="1"/>
      <c r="AC16" s="1"/>
      <c r="AD16" s="75">
        <v>16</v>
      </c>
      <c r="AE16" s="2">
        <v>3</v>
      </c>
      <c r="AF16" s="6">
        <f>10/33*100</f>
        <v>30.303030303030305</v>
      </c>
      <c r="AH16" s="91" t="s">
        <v>18</v>
      </c>
      <c r="AI16" s="92"/>
      <c r="AJ16" s="7">
        <f>AVERAGE(AE6:AE25)</f>
        <v>3.1428571428571428</v>
      </c>
    </row>
    <row r="17" spans="1:37" x14ac:dyDescent="0.3">
      <c r="A17" s="1">
        <v>12</v>
      </c>
      <c r="B17" s="1" t="s">
        <v>70</v>
      </c>
      <c r="C17" s="2">
        <v>1</v>
      </c>
      <c r="D17" s="2" t="s">
        <v>56</v>
      </c>
      <c r="E17" s="76">
        <v>3</v>
      </c>
      <c r="F17" s="76">
        <v>1</v>
      </c>
      <c r="G17" s="76">
        <v>2</v>
      </c>
      <c r="H17" s="76" t="s">
        <v>59</v>
      </c>
      <c r="I17" s="76">
        <v>1</v>
      </c>
      <c r="J17" s="76">
        <v>0</v>
      </c>
      <c r="K17" s="76" t="s">
        <v>59</v>
      </c>
      <c r="L17" s="76">
        <v>1</v>
      </c>
      <c r="M17" s="76" t="s">
        <v>59</v>
      </c>
      <c r="N17" s="76" t="s">
        <v>59</v>
      </c>
      <c r="O17" s="76" t="s">
        <v>59</v>
      </c>
      <c r="P17" s="76" t="s">
        <v>59</v>
      </c>
      <c r="Q17" s="76">
        <v>1</v>
      </c>
      <c r="R17" s="76">
        <v>1</v>
      </c>
      <c r="S17" s="76" t="s">
        <v>59</v>
      </c>
      <c r="T17" s="76" t="s">
        <v>59</v>
      </c>
      <c r="U17" s="76" t="s">
        <v>59</v>
      </c>
      <c r="V17" s="76" t="s">
        <v>59</v>
      </c>
      <c r="W17" s="1"/>
      <c r="X17" s="1"/>
      <c r="Y17" s="1"/>
      <c r="Z17" s="1"/>
      <c r="AA17" s="1"/>
      <c r="AB17" s="1"/>
      <c r="AC17" s="1"/>
      <c r="AD17" s="75">
        <v>11</v>
      </c>
      <c r="AE17" s="2">
        <v>3</v>
      </c>
      <c r="AF17" s="6">
        <f>7/14*100</f>
        <v>50</v>
      </c>
      <c r="AH17" s="91" t="s">
        <v>54</v>
      </c>
      <c r="AI17" s="92"/>
      <c r="AJ17" s="7">
        <f>AVERAGE(AF6:AF25)</f>
        <v>61.858379715522574</v>
      </c>
    </row>
    <row r="18" spans="1:37" x14ac:dyDescent="0.3">
      <c r="A18" s="1">
        <v>13</v>
      </c>
      <c r="B18" s="1" t="s">
        <v>71</v>
      </c>
      <c r="C18" s="2">
        <v>2</v>
      </c>
      <c r="D18" s="2" t="s">
        <v>56</v>
      </c>
      <c r="E18" s="76">
        <v>3</v>
      </c>
      <c r="F18" s="76">
        <v>1</v>
      </c>
      <c r="G18" s="76">
        <v>2</v>
      </c>
      <c r="H18" s="76">
        <v>0</v>
      </c>
      <c r="I18" s="76">
        <v>2</v>
      </c>
      <c r="J18" s="76">
        <v>2</v>
      </c>
      <c r="K18" s="76" t="s">
        <v>59</v>
      </c>
      <c r="L18" s="76">
        <v>2</v>
      </c>
      <c r="M18" s="76">
        <v>2</v>
      </c>
      <c r="N18" s="76">
        <v>2</v>
      </c>
      <c r="O18" s="76">
        <v>1</v>
      </c>
      <c r="P18" s="76">
        <v>0</v>
      </c>
      <c r="Q18" s="76" t="s">
        <v>59</v>
      </c>
      <c r="R18" s="76" t="s">
        <v>59</v>
      </c>
      <c r="S18" s="76" t="s">
        <v>59</v>
      </c>
      <c r="T18" s="76" t="s">
        <v>59</v>
      </c>
      <c r="U18" s="76" t="s">
        <v>59</v>
      </c>
      <c r="V18" s="76" t="s">
        <v>59</v>
      </c>
      <c r="W18" s="1"/>
      <c r="X18" s="1"/>
      <c r="Y18" s="1"/>
      <c r="Z18" s="1"/>
      <c r="AA18" s="1"/>
      <c r="AB18" s="1"/>
      <c r="AC18" s="1"/>
      <c r="AD18" s="75">
        <v>17</v>
      </c>
      <c r="AE18" s="2">
        <v>3</v>
      </c>
      <c r="AF18" s="6">
        <f>9/14*100</f>
        <v>64.285714285714292</v>
      </c>
    </row>
    <row r="19" spans="1:37" x14ac:dyDescent="0.3">
      <c r="A19" s="1">
        <v>14</v>
      </c>
      <c r="B19" s="1" t="s">
        <v>72</v>
      </c>
      <c r="C19" s="2">
        <v>1</v>
      </c>
      <c r="D19" s="2" t="s">
        <v>56</v>
      </c>
      <c r="E19" s="76">
        <v>3</v>
      </c>
      <c r="F19" s="76">
        <v>1</v>
      </c>
      <c r="G19" s="76" t="s">
        <v>59</v>
      </c>
      <c r="H19" s="76" t="s">
        <v>59</v>
      </c>
      <c r="I19" s="76">
        <v>2</v>
      </c>
      <c r="J19" s="76">
        <v>0</v>
      </c>
      <c r="K19" s="76" t="s">
        <v>59</v>
      </c>
      <c r="L19" s="76">
        <v>1</v>
      </c>
      <c r="M19" s="76" t="s">
        <v>59</v>
      </c>
      <c r="N19" s="76" t="s">
        <v>59</v>
      </c>
      <c r="O19" s="76" t="s">
        <v>59</v>
      </c>
      <c r="P19" s="76" t="s">
        <v>59</v>
      </c>
      <c r="Q19" s="76">
        <v>1</v>
      </c>
      <c r="R19" s="76" t="s">
        <v>59</v>
      </c>
      <c r="S19" s="76">
        <v>1</v>
      </c>
      <c r="T19" s="76">
        <v>1</v>
      </c>
      <c r="U19" s="76">
        <v>2</v>
      </c>
      <c r="V19" s="76" t="s">
        <v>59</v>
      </c>
      <c r="W19" s="1"/>
      <c r="X19" s="1"/>
      <c r="Y19" s="1"/>
      <c r="Z19" s="1"/>
      <c r="AA19" s="1"/>
      <c r="AB19" s="1"/>
      <c r="AC19" s="1"/>
      <c r="AD19" s="75">
        <v>11</v>
      </c>
      <c r="AE19" s="2">
        <v>3</v>
      </c>
      <c r="AF19" s="6">
        <f>8/14*100</f>
        <v>57.142857142857139</v>
      </c>
      <c r="AH19" s="87" t="s">
        <v>52</v>
      </c>
      <c r="AI19" s="88"/>
      <c r="AJ19" s="66" t="s">
        <v>51</v>
      </c>
      <c r="AK19" s="66" t="s">
        <v>50</v>
      </c>
    </row>
    <row r="20" spans="1:37" x14ac:dyDescent="0.3">
      <c r="A20" s="1">
        <v>15</v>
      </c>
      <c r="B20" s="1"/>
      <c r="C20" s="2"/>
      <c r="D20" s="2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29"/>
      <c r="AE20" s="2"/>
      <c r="AF20" s="6"/>
      <c r="AH20" s="95" t="s">
        <v>45</v>
      </c>
      <c r="AI20" s="96"/>
      <c r="AJ20" s="72">
        <v>1</v>
      </c>
      <c r="AK20" s="72">
        <f>AJ20/AH1*100</f>
        <v>7.1428571428571423</v>
      </c>
    </row>
    <row r="21" spans="1:37" x14ac:dyDescent="0.3">
      <c r="A21" s="1">
        <v>16</v>
      </c>
      <c r="B21" s="1"/>
      <c r="C21" s="2"/>
      <c r="D21" s="2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29"/>
      <c r="AE21" s="2"/>
      <c r="AF21" s="6"/>
      <c r="AH21" s="95" t="s">
        <v>46</v>
      </c>
      <c r="AI21" s="96"/>
      <c r="AJ21" s="72">
        <f>COUNTIF(AF6:AF25,"&gt;=75")-AJ20</f>
        <v>2</v>
      </c>
      <c r="AK21" s="72">
        <f>AJ21/AH1*100</f>
        <v>14.285714285714285</v>
      </c>
    </row>
    <row r="22" spans="1:37" x14ac:dyDescent="0.3">
      <c r="A22" s="1">
        <v>17</v>
      </c>
      <c r="B22" s="1"/>
      <c r="C22" s="2"/>
      <c r="D22" s="2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29"/>
      <c r="AE22" s="2"/>
      <c r="AF22" s="6"/>
      <c r="AH22" s="95" t="s">
        <v>47</v>
      </c>
      <c r="AI22" s="96"/>
      <c r="AJ22" s="72">
        <v>13</v>
      </c>
      <c r="AK22" s="72">
        <f>AJ22/AH1*100</f>
        <v>92.857142857142861</v>
      </c>
    </row>
    <row r="23" spans="1:37" x14ac:dyDescent="0.3">
      <c r="A23" s="1">
        <v>18</v>
      </c>
      <c r="B23" s="1"/>
      <c r="C23" s="2"/>
      <c r="D23" s="2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29"/>
      <c r="AE23" s="2"/>
      <c r="AF23" s="6"/>
      <c r="AH23" s="95" t="s">
        <v>48</v>
      </c>
      <c r="AI23" s="96"/>
      <c r="AJ23" s="72">
        <f>COUNTIF(AF6:AF25,"&gt;=50")-AJ22-AJ21-AJ20</f>
        <v>-4</v>
      </c>
      <c r="AK23" s="72">
        <f>AJ23/AH1*100</f>
        <v>-28.571428571428569</v>
      </c>
    </row>
    <row r="24" spans="1:37" x14ac:dyDescent="0.3">
      <c r="A24" s="1">
        <v>19</v>
      </c>
      <c r="B24" s="1"/>
      <c r="C24" s="2"/>
      <c r="D24" s="2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29"/>
      <c r="AE24" s="2"/>
      <c r="AF24" s="6"/>
      <c r="AH24" s="95" t="s">
        <v>49</v>
      </c>
      <c r="AI24" s="96"/>
      <c r="AJ24" s="72">
        <f>COUNTIF(AF6:AF25,"&lt;50")</f>
        <v>2</v>
      </c>
      <c r="AK24" s="72">
        <f>AJ24/AH1*100</f>
        <v>14.285714285714285</v>
      </c>
    </row>
    <row r="25" spans="1:37" x14ac:dyDescent="0.3">
      <c r="A25" s="1">
        <v>20</v>
      </c>
      <c r="B25" s="1"/>
      <c r="C25" s="2"/>
      <c r="D25" s="2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29"/>
      <c r="AE25" s="2"/>
      <c r="AF25" s="6"/>
    </row>
    <row r="26" spans="1:37" x14ac:dyDescent="0.3">
      <c r="A26" s="1"/>
      <c r="B26" s="1"/>
      <c r="C26" s="2"/>
      <c r="D26" s="2"/>
      <c r="E26" s="7">
        <f t="shared" ref="E26:V26" si="11">AVERAGE(E6:E25)/E1*100</f>
        <v>92.857142857142847</v>
      </c>
      <c r="F26" s="7">
        <f t="shared" si="11"/>
        <v>100</v>
      </c>
      <c r="G26" s="7">
        <f t="shared" si="11"/>
        <v>91.666666666666657</v>
      </c>
      <c r="H26" s="7">
        <f t="shared" si="11"/>
        <v>28.571428571428569</v>
      </c>
      <c r="I26" s="7">
        <f t="shared" si="11"/>
        <v>89.285714285714292</v>
      </c>
      <c r="J26" s="7">
        <f t="shared" si="11"/>
        <v>50</v>
      </c>
      <c r="K26" s="7">
        <f t="shared" si="11"/>
        <v>50</v>
      </c>
      <c r="L26" s="7">
        <f t="shared" si="11"/>
        <v>70.833333333333343</v>
      </c>
      <c r="M26" s="7">
        <f t="shared" si="11"/>
        <v>83.333333333333343</v>
      </c>
      <c r="N26" s="7">
        <f t="shared" si="11"/>
        <v>85.714285714285708</v>
      </c>
      <c r="O26" s="7">
        <f t="shared" si="11"/>
        <v>100</v>
      </c>
      <c r="P26" s="7">
        <f t="shared" si="11"/>
        <v>40</v>
      </c>
      <c r="Q26" s="7">
        <f t="shared" si="11"/>
        <v>66.666666666666657</v>
      </c>
      <c r="R26" s="7">
        <f t="shared" si="11"/>
        <v>60</v>
      </c>
      <c r="S26" s="7">
        <f t="shared" si="11"/>
        <v>100</v>
      </c>
      <c r="T26" s="7">
        <f t="shared" si="11"/>
        <v>100</v>
      </c>
      <c r="U26" s="7">
        <f t="shared" si="11"/>
        <v>92.857142857142861</v>
      </c>
      <c r="V26" s="7">
        <f t="shared" si="11"/>
        <v>75</v>
      </c>
      <c r="W26" s="7"/>
      <c r="X26" s="7"/>
      <c r="Y26" s="7"/>
      <c r="Z26" s="7"/>
      <c r="AA26" s="7"/>
      <c r="AB26" s="7"/>
      <c r="AC26" s="7"/>
      <c r="AD26" s="36">
        <f>AVERAGE(AD6:AD25)</f>
        <v>15.5</v>
      </c>
      <c r="AE26" s="36">
        <f>AVERAGE(AE6:AE25)</f>
        <v>3.1428571428571428</v>
      </c>
      <c r="AF26" s="36">
        <f>AVERAGE(AF6:AF25)</f>
        <v>61.858379715522574</v>
      </c>
      <c r="AH26" s="28"/>
      <c r="AI26" s="28"/>
      <c r="AJ26" s="28"/>
    </row>
    <row r="27" spans="1:37" s="28" customFormat="1" x14ac:dyDescent="0.3">
      <c r="C27" s="37"/>
      <c r="D27" s="37"/>
      <c r="AD27" s="38"/>
      <c r="AE27" s="37"/>
      <c r="AH27"/>
      <c r="AI27"/>
      <c r="AJ27"/>
    </row>
    <row r="28" spans="1:37" ht="322.5" customHeight="1" x14ac:dyDescent="0.3">
      <c r="E28" s="73" t="str">
        <f>'2'!B3</f>
        <v>1.1. 1.1. Особенности географического положения России. Территория и акватория, морские и сухопутные границы.
Умения устанавливать причинно-следственные связи, строить логическое рассуждение.
Умения создавать, применять и преобразовывать знаки и символы, модели и схемы для решения учебных и познавательных задач. 
Представления об основных этапах географического освоения Земли, открытиях великих путешественников и землепроходцев, исследованиях материков Земли.
Первичные компетенции использования территориального подхода как основы географического мышления, владение понятийным аппаратом географии.
Умения ориентироваться в источниках географической информации, выявлять взаимодополняющую географическую информацию. 
Умение различать изученные географические объекты</v>
      </c>
      <c r="F28" s="73" t="str">
        <f>'2'!B4</f>
        <v>1.2. 1.2. Особенности географического положения России. Территория и акватория, морские и сухопутные границы.    
Умения устанавливать причинно-следственные связи, строить логическое рассуждение.
Умения создавать, применять и преобразовывать знаки и символы, модели и схемы для решения учебных и познавательных задач. 
Представления об основных этапах географического освоения Земли, открытиях великих путешественников и землепроходцев, исследованиях материков Земли.
Первичные компетенции использования территориального подхода как основы географического мышления, владение понятийным аппаратом географии.
Умения ориентироваться в источниках географической информации, выявлять взаимодополняющую географическую информацию. 
Умение различать изученные географические объекты</v>
      </c>
      <c r="G28" s="73" t="str">
        <f>'2'!B5</f>
        <v>2.1. 2.1. Особенности географического положения России. Территория и акватория, морские и сухопутные границы.    
Умения определять понятия, создавать обобщения, устанавливать аналогии. 
Умения устанавливать причинно-следственные связи, строить логическое рассуждение.
Умения: ориентироваться в источниках географической информации; определять и сравнивать качественные и количественные показатели, характеризующие географические объекты, их положение в пространстве.
Умения использовать источники географической информации для решения различных задач: выявление географических зависимостей и закономерностей; расчет количественных показателей, характеризующих географические объекты, сопоставление географической информации</v>
      </c>
      <c r="H28" s="73" t="str">
        <f>'2'!B6</f>
        <v>2.2. 2.2. Особенности географического положения России. Территория и акватория, морские и сухопутные границы    
Умения определять понятия, создавать обобщения, устанавливать аналогии. 
Умения устанавливать причинно-следственные связи, строить логическое рассуждение.
Умения: ориентироваться в источниках географической информации; определять и сравнивать качественные и количественные показатели, характеризующие географические объекты, их положение в пространстве.
Умения использовать источники географической информации для решения различных задач: выявление географических зависимостей и закономерностей; расчет количественных показателей, характеризующих географические объекты, сопоставление географической информации</v>
      </c>
      <c r="I28" s="73" t="str">
        <f>'2'!B7</f>
        <v>3.1. 3.1. Природа России. Особенности геологического строения и распространения крупных форм рельефа    
Умения определять понятия, создавать обобщения, устанавливать аналогии, классифицировать. 
Умения устанавливать причинно-следственные связи, строить логическое рассуждение.
Умения: ориентироваться в источниках географической информации: находить и извлекать необходимую информацию; определять и сравнивать качественные и количественные показатели, характеризующие географические объекты, процессы и явления, их положение в пространстве; выявлять взаимодополняющую географическую информацию, представленную в одном или нескольких источниках.
Умения: различать изученные географические объекты, процессы и явления; сравнивать географические объекты, процессы и явления на основе известных характерных свойств.
Умение различать географические процессы и явления, определяющие особенности компонентов природы отдельных территорий</v>
      </c>
      <c r="J28" s="73" t="str">
        <f>'2'!B8</f>
        <v>3.2. 3.2. Природа России. Особенности геологического строения и распространения крупных форм рельефа    
Умения определять понятия, создавать обобщения, устанавливать аналогии, классифицировать. 
Умения устанавливать причинно-следственные связи, строить логическое рассуждение.
Умения: ориентироваться в источниках географической информации: находить и извлекать необходимую информацию; определять и сравнивать качественные и количественные показатели, характеризующие географические объекты, процессы и явления, их положение в пространстве; выявлять взаимодополняющую географическую информацию, представленную в одном или нескольких источниках.
Умения: различать изученные географические объекты, процессы и явления; сравнивать географические объекты, процессы и явления на основе известных характерных свойств.
Умение различать географические процессы и явления, определяющие особенности компонентов природы отдельных территорий</v>
      </c>
      <c r="K28" s="73" t="str">
        <f>'2'!B9</f>
        <v>3.3. 3.3. Природа России. Особенности геологического строения и распространения крупных форм рельефа    
Умения определять понятия, создавать обобщения, устанавливать аналогии, классифицировать. 
Умения устанавливать причинно-следственные связи, строить логическое рассуждение.
Умения: ориентироваться в источниках географической информации: находить и извлекать необходимую информацию; определять и сравнивать качественные и количественные показатели, характеризующие географические объекты, процессы и явления, их положение в пространстве; выявлять взаимодополняющую географическую информацию, представленную в одном или нескольких источниках.
Умения: различать изученные географические объекты, процессы и явления; сравнивать географические объекты, процессы и явления на основе известных характерных свойств.
Умение различать географические процессы и явления, определяющие особенности компонентов природы отдельных территорий</v>
      </c>
      <c r="L28" s="73" t="str">
        <f>'2'!B10</f>
        <v>4.1. 4.1. Природа России. Внутренние воды и водные ресурсы, особенности их размещения на территории страны. Моря России 
Умения устанавливать причинно-следственные связи, строить логическое рассуждение, умозаключение  и делать выводы.
Смысловое чтение.
Первичные компетенции использования территориального подхода как основы географического мышления, владение понятийным аппаратом географии.
Умения ориентироваться в источниках географической информации: находить и извлекать необходимую информацию; определять и сравнивать качественные и количественные показатели, характеризующие географические объекты, процессы и явления, их положение в пространстве; выявлять недостающую и/или взаимодополняющую географическую информацию, представленную в одном или нескольких источниках.
Умения использовать источники географической информации для решения различных задач: выявление географических зависимостей и закономерностей; расчет количественных показателей, характеризующих географические объекты</v>
      </c>
      <c r="M28" s="73" t="str">
        <f>'2'!B11</f>
        <v>4.2. 4.2. Природа России. Внутренние воды и водные ресурсы, особенности их размещения на территории страны. Моря России 
Умения устанавливать причинно-следственные связи, строить логическое рассуждение, умозаключение  и делать выводы.
Смысловое чтение.
Первичные компетенции использования территориального подхода как основы географического мышления, владение понятийным аппаратом географии.
Умения ориентироваться в источниках географической информации: находить и извлекать необходимую информацию; определять и сравнивать качественные и количественные показатели, характеризующие географические объекты, процессы и явления, их положение в пространстве; выявлять недостающую и/или взаимодополняющую географическую информацию, представленную в одном или нескольких источниках.
Умения использовать источники географической информации для решения различных задач: выявление географических зависимостей и закономерностей; расчет количественных показателей, характеризующих географические объекты</v>
      </c>
      <c r="N28" s="73" t="str">
        <f>'2'!B12</f>
        <v>4.3. 4.3. Умения использовать источники географической информации для решения различных задач: выявление географических зависимостей и закономерностей; расчет количественных показателей, характеризующих географические объекты</v>
      </c>
      <c r="O28" s="73" t="str">
        <f>'2'!B13</f>
        <v>5.1. 5.1. Природа России. 
Типы климатов, факторы их формирования, климатические пояса.
Климат и хозяйственная деятельность людей    
Умения определять понятия, создавать обобщения, устанавливать аналогии, классифицировать. 
Умения устанавливать причинно-следственные связи, строить логическое рассуждение.
Умения создавать, применять и преобразовывать знаки и символы, модели и схемы для решения учебных и познавательных задач.
Смысловое чтение.</v>
      </c>
      <c r="P28" s="73" t="str">
        <f>'2'!B14</f>
        <v>5.2. 5.2. Владение понятийным аппаратом географии.
Умения: находить и извлекать необходимую информацию; определять и сравнивать качественные и количественные показатели, характеризующие географические объекты, процессы и явления, их положение в пространстве; представлять в различных формах географическую информацию.
Умение использовать источники географической информации для решения различных задач.</v>
      </c>
      <c r="Q28" s="73" t="str">
        <f>'2'!B15</f>
        <v>5.3. 5.3. Умения: различать изученные географические объекты, процессы и явления; сравнивать географические объекты, процессы и явления на основе известных характерных свойств.
Способность использовать знания о географических законах и закономерностях, о взаимосвязях между изученными географическими объектами, процессами и явлениями для объяснения их свойств</v>
      </c>
      <c r="R28" s="73" t="str">
        <f>'2'!B16</f>
        <v>6.1. 6.1. Административно-территориальное устройство России. Часовые пояса. Растительный и животный мир России. Почвы. Природные зоны. Высотная поясность    
Умения определять понятия, создавать обобщения, устанавливать аналогии, классифицировать. 
Умения устанавливать причинно-следственные связи, строить логическое рассуждение.
Смысловое чтение.
Умение применять географическое мышление в познавательной, коммуникативной и социальной практике.
Первичные компетенции использования территориального подхода как основы географического мышления, владение понятийным аппаратом географии.</v>
      </c>
      <c r="S28" s="73" t="str">
        <f>'2'!B17</f>
        <v>6.2. 6.2. Умения ориентироваться в источниках географической информации: находить и извлекать необходимую информацию; определять и сравнивать качественные и количественные показатели, характеризующие географические объекты, процессы и явления; представлять в различных формах  географическую информацию.</v>
      </c>
      <c r="T28" s="73" t="str">
        <f>'2'!B18</f>
        <v>6.3. 6.3. Умение использовать источники географической информации для решения различных задач. 
Способность использовать знания о географических законах и закономерностях, а также о мировом, зональном, летнем и зимнем времени для решения практико-ориентированных задач по определению различий в поясном времени территорий в контексте  реальной жизни</v>
      </c>
      <c r="U28" s="73" t="str">
        <f>'2'!B19</f>
        <v>7.1. 7.1. Население России    Умения устанавливать причинно-следственные связи, строить логическое рассуждение, умозаключение и делать выводы.
Умения ориентироваться в источниках географической информации: находить и извлекать необходимую информацию; определять и сравнивать качественные и количественные показатели, характеризующие географические объекты, процессы и явления.
Способность использовать знания о населении и взаимосвязях между изученными демографическими процессами и явлениями для решения различных учебных и практико-ориентированных задач, а также различать (распознавать) демографические процессы и явления, характеризующие демографическую ситуацию в России и отдельных регионах</v>
      </c>
      <c r="V28" s="73" t="str">
        <f>'2'!B20</f>
        <v>7.2. 7.2. Население России    Умения устанавливать причинно-следственные связи, строить логическое рассуждение, умозаключение и делать выводы.
Умения ориентироваться в источниках географической информации: находить и извлекать необходимую информацию; определять и сравнивать качественные и количественные показатели, характеризующие географические объекты, процессы и явления.
Способность использовать знания о населении и взаимосвязях между изученными демографическими процессами и явлениями для решения различных учебных и практико-ориентированных задач, а также различать (распознавать) демографические процессы и явления, характеризующие демографическую ситуацию в России и отдельных регионах</v>
      </c>
      <c r="W28" s="73" t="e">
        <f>'2'!#REF!</f>
        <v>#REF!</v>
      </c>
      <c r="X28" s="73" t="e">
        <f>'2'!#REF!</f>
        <v>#REF!</v>
      </c>
      <c r="Y28" s="73" t="e">
        <f>'2'!#REF!</f>
        <v>#REF!</v>
      </c>
      <c r="Z28" s="73" t="e">
        <f>'2'!#REF!</f>
        <v>#REF!</v>
      </c>
      <c r="AA28" s="73" t="e">
        <f>'2'!#REF!</f>
        <v>#REF!</v>
      </c>
      <c r="AB28" s="73" t="e">
        <f>'2'!#REF!</f>
        <v>#REF!</v>
      </c>
      <c r="AC28" s="73" t="e">
        <f>'2'!#REF!</f>
        <v>#REF!</v>
      </c>
    </row>
    <row r="35" spans="3:4" x14ac:dyDescent="0.3">
      <c r="C35"/>
      <c r="D35"/>
    </row>
    <row r="36" spans="3:4" x14ac:dyDescent="0.3">
      <c r="C36"/>
      <c r="D36"/>
    </row>
    <row r="37" spans="3:4" x14ac:dyDescent="0.3">
      <c r="C37"/>
      <c r="D37"/>
    </row>
    <row r="38" spans="3:4" x14ac:dyDescent="0.3">
      <c r="C38"/>
      <c r="D38"/>
    </row>
    <row r="40" spans="3:4" x14ac:dyDescent="0.3">
      <c r="C40"/>
      <c r="D40"/>
    </row>
    <row r="41" spans="3:4" x14ac:dyDescent="0.3">
      <c r="C41"/>
      <c r="D41"/>
    </row>
    <row r="43" spans="3:4" x14ac:dyDescent="0.3">
      <c r="C43"/>
      <c r="D43"/>
    </row>
    <row r="44" spans="3:4" x14ac:dyDescent="0.3">
      <c r="C44"/>
      <c r="D44"/>
    </row>
    <row r="45" spans="3:4" x14ac:dyDescent="0.3">
      <c r="C45"/>
      <c r="D45"/>
    </row>
  </sheetData>
  <mergeCells count="25">
    <mergeCell ref="AH19:AI19"/>
    <mergeCell ref="AH12:AI12"/>
    <mergeCell ref="AZ1:BA1"/>
    <mergeCell ref="AZ2:BA2"/>
    <mergeCell ref="AZ3:BA3"/>
    <mergeCell ref="AZ4:BA4"/>
    <mergeCell ref="AZ5:BA5"/>
    <mergeCell ref="AH13:AI13"/>
    <mergeCell ref="AH14:AI14"/>
    <mergeCell ref="AH15:AI15"/>
    <mergeCell ref="AH16:AI16"/>
    <mergeCell ref="AH17:AI17"/>
    <mergeCell ref="AE3:AE5"/>
    <mergeCell ref="AF3:AF5"/>
    <mergeCell ref="A3:A5"/>
    <mergeCell ref="B3:B5"/>
    <mergeCell ref="C3:C5"/>
    <mergeCell ref="D3:D5"/>
    <mergeCell ref="E3:AC3"/>
    <mergeCell ref="AD3:AD5"/>
    <mergeCell ref="AH24:AI24"/>
    <mergeCell ref="AH23:AI23"/>
    <mergeCell ref="AH22:AI22"/>
    <mergeCell ref="AH21:AI21"/>
    <mergeCell ref="AH20:AI20"/>
  </mergeCells>
  <conditionalFormatting sqref="AE6:AE25">
    <cfRule type="cellIs" dxfId="11" priority="7" operator="equal">
      <formula>3</formula>
    </cfRule>
    <cfRule type="cellIs" dxfId="10" priority="8" operator="equal">
      <formula>4</formula>
    </cfRule>
    <cfRule type="cellIs" dxfId="9" priority="9" operator="equal">
      <formula>2</formula>
    </cfRule>
    <cfRule type="cellIs" dxfId="8" priority="10" operator="equal">
      <formula>5</formula>
    </cfRule>
  </conditionalFormatting>
  <conditionalFormatting sqref="E26:AC26">
    <cfRule type="cellIs" dxfId="7" priority="5" operator="lessThan">
      <formula>50</formula>
    </cfRule>
    <cfRule type="cellIs" dxfId="6" priority="6" operator="lessThan">
      <formula>50</formula>
    </cfRule>
  </conditionalFormatting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45"/>
  <sheetViews>
    <sheetView topLeftCell="S1" zoomScale="70" zoomScaleNormal="70" workbookViewId="0">
      <selection activeCell="AZ2" sqref="AZ2:BF2"/>
    </sheetView>
  </sheetViews>
  <sheetFormatPr defaultRowHeight="14.4" x14ac:dyDescent="0.3"/>
  <cols>
    <col min="1" max="1" width="4" bestFit="1" customWidth="1"/>
    <col min="2" max="2" width="11.109375" customWidth="1"/>
    <col min="3" max="3" width="8.44140625" style="3" bestFit="1" customWidth="1"/>
    <col min="4" max="4" width="8.44140625" style="3" customWidth="1"/>
    <col min="5" max="29" width="6.6640625" customWidth="1"/>
    <col min="30" max="30" width="7.5546875" style="30" customWidth="1"/>
    <col min="31" max="31" width="8.6640625" style="3" bestFit="1" customWidth="1"/>
    <col min="34" max="51" width="7.33203125" customWidth="1"/>
  </cols>
  <sheetData>
    <row r="1" spans="1:53" x14ac:dyDescent="0.3">
      <c r="D1" s="31" t="s">
        <v>35</v>
      </c>
      <c r="E1" s="4">
        <f>'1'!E1</f>
        <v>3</v>
      </c>
      <c r="F1" s="4">
        <f>'1'!F1</f>
        <v>1</v>
      </c>
      <c r="G1" s="4">
        <f>'1'!G1</f>
        <v>2</v>
      </c>
      <c r="H1" s="4">
        <f>'1'!H1</f>
        <v>2</v>
      </c>
      <c r="I1" s="4">
        <f>'1'!I1</f>
        <v>2</v>
      </c>
      <c r="J1" s="4">
        <f>'1'!J1</f>
        <v>2</v>
      </c>
      <c r="K1" s="4">
        <f>'1'!K1</f>
        <v>2</v>
      </c>
      <c r="L1" s="4">
        <f>'1'!L1</f>
        <v>2</v>
      </c>
      <c r="M1" s="4">
        <f>'1'!M1</f>
        <v>2</v>
      </c>
      <c r="N1" s="4">
        <f>'1'!N1</f>
        <v>2</v>
      </c>
      <c r="O1" s="4">
        <f>'1'!O1</f>
        <v>1</v>
      </c>
      <c r="P1" s="4">
        <f>'1'!P1</f>
        <v>2</v>
      </c>
      <c r="Q1" s="4">
        <f>'1'!Q1</f>
        <v>2</v>
      </c>
      <c r="R1" s="4">
        <f>'1'!R1</f>
        <v>2</v>
      </c>
      <c r="S1" s="4">
        <f>'1'!S1</f>
        <v>1</v>
      </c>
      <c r="T1" s="4">
        <f>'1'!T1</f>
        <v>1</v>
      </c>
      <c r="U1" s="4">
        <f>'1'!U1</f>
        <v>2</v>
      </c>
      <c r="V1" s="4">
        <f>'1'!V1</f>
        <v>2</v>
      </c>
      <c r="W1" s="4"/>
      <c r="X1" s="4"/>
      <c r="Y1" s="4"/>
      <c r="Z1" s="4"/>
      <c r="AA1" s="4"/>
      <c r="AB1" s="4"/>
      <c r="AC1" s="4"/>
      <c r="AF1" s="5">
        <f>SUM(E1:AC1)</f>
        <v>33</v>
      </c>
      <c r="AH1" s="74">
        <v>14</v>
      </c>
      <c r="AZ1" s="95" t="s">
        <v>10</v>
      </c>
      <c r="BA1" s="96"/>
    </row>
    <row r="2" spans="1:53" x14ac:dyDescent="0.3">
      <c r="AH2" s="2">
        <f t="shared" ref="AH2:AY2" si="0">COUNTIF(E6:E25,E1)</f>
        <v>11</v>
      </c>
      <c r="AI2" s="2">
        <f t="shared" si="0"/>
        <v>10</v>
      </c>
      <c r="AJ2" s="2">
        <f t="shared" si="0"/>
        <v>5</v>
      </c>
      <c r="AK2" s="2">
        <f t="shared" si="0"/>
        <v>0</v>
      </c>
      <c r="AL2" s="2">
        <f t="shared" si="0"/>
        <v>5</v>
      </c>
      <c r="AM2" s="2">
        <f t="shared" si="0"/>
        <v>8</v>
      </c>
      <c r="AN2" s="2">
        <f t="shared" si="0"/>
        <v>2</v>
      </c>
      <c r="AO2" s="2">
        <f t="shared" si="0"/>
        <v>8</v>
      </c>
      <c r="AP2" s="2">
        <f t="shared" si="0"/>
        <v>1</v>
      </c>
      <c r="AQ2" s="2">
        <f t="shared" si="0"/>
        <v>6</v>
      </c>
      <c r="AR2" s="2">
        <f t="shared" si="0"/>
        <v>7</v>
      </c>
      <c r="AS2" s="2">
        <f t="shared" si="0"/>
        <v>0</v>
      </c>
      <c r="AT2" s="2">
        <f t="shared" si="0"/>
        <v>4</v>
      </c>
      <c r="AU2" s="2">
        <f t="shared" si="0"/>
        <v>0</v>
      </c>
      <c r="AV2" s="2">
        <f t="shared" si="0"/>
        <v>0</v>
      </c>
      <c r="AW2" s="2">
        <f t="shared" si="0"/>
        <v>0</v>
      </c>
      <c r="AX2" s="2">
        <f t="shared" si="0"/>
        <v>3</v>
      </c>
      <c r="AY2" s="2">
        <f t="shared" si="0"/>
        <v>0</v>
      </c>
      <c r="AZ2" s="95" t="s">
        <v>11</v>
      </c>
      <c r="BA2" s="96"/>
    </row>
    <row r="3" spans="1:53" x14ac:dyDescent="0.3">
      <c r="A3" s="78" t="s">
        <v>0</v>
      </c>
      <c r="B3" s="78" t="s">
        <v>1</v>
      </c>
      <c r="C3" s="78" t="s">
        <v>3</v>
      </c>
      <c r="D3" s="78" t="s">
        <v>36</v>
      </c>
      <c r="E3" s="81" t="s">
        <v>6</v>
      </c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3"/>
      <c r="AD3" s="84" t="s">
        <v>4</v>
      </c>
      <c r="AE3" s="84" t="s">
        <v>5</v>
      </c>
      <c r="AF3" s="78" t="s">
        <v>7</v>
      </c>
      <c r="AH3" s="2">
        <f t="shared" ref="AH3:AY3" si="1">$AH$1-AH2-AH5-AH4</f>
        <v>3</v>
      </c>
      <c r="AI3" s="2">
        <f t="shared" si="1"/>
        <v>4</v>
      </c>
      <c r="AJ3" s="2">
        <f t="shared" si="1"/>
        <v>8</v>
      </c>
      <c r="AK3" s="2">
        <f t="shared" si="1"/>
        <v>12</v>
      </c>
      <c r="AL3" s="2">
        <f t="shared" si="1"/>
        <v>9</v>
      </c>
      <c r="AM3" s="2">
        <f t="shared" si="1"/>
        <v>6</v>
      </c>
      <c r="AN3" s="2">
        <f t="shared" si="1"/>
        <v>12</v>
      </c>
      <c r="AO3" s="2">
        <f t="shared" si="1"/>
        <v>6</v>
      </c>
      <c r="AP3" s="2">
        <f t="shared" si="1"/>
        <v>11</v>
      </c>
      <c r="AQ3" s="2">
        <f t="shared" si="1"/>
        <v>7</v>
      </c>
      <c r="AR3" s="2">
        <f t="shared" si="1"/>
        <v>7</v>
      </c>
      <c r="AS3" s="2">
        <f t="shared" si="1"/>
        <v>13</v>
      </c>
      <c r="AT3" s="2">
        <f t="shared" si="1"/>
        <v>10</v>
      </c>
      <c r="AU3" s="2">
        <f t="shared" si="1"/>
        <v>14</v>
      </c>
      <c r="AV3" s="2">
        <f t="shared" si="1"/>
        <v>14</v>
      </c>
      <c r="AW3" s="2">
        <f t="shared" si="1"/>
        <v>14</v>
      </c>
      <c r="AX3" s="2">
        <f t="shared" si="1"/>
        <v>11</v>
      </c>
      <c r="AY3" s="2">
        <f t="shared" si="1"/>
        <v>14</v>
      </c>
      <c r="AZ3" s="95" t="s">
        <v>12</v>
      </c>
      <c r="BA3" s="96"/>
    </row>
    <row r="4" spans="1:53" x14ac:dyDescent="0.3">
      <c r="A4" s="79"/>
      <c r="B4" s="79"/>
      <c r="C4" s="79"/>
      <c r="D4" s="79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85"/>
      <c r="AE4" s="85"/>
      <c r="AF4" s="79"/>
      <c r="AH4" s="2">
        <f t="shared" ref="AH4:AY4" si="2">COUNTIF(E6:E25,"=N  ")</f>
        <v>0</v>
      </c>
      <c r="AI4" s="2">
        <f t="shared" si="2"/>
        <v>0</v>
      </c>
      <c r="AJ4" s="2">
        <f t="shared" si="2"/>
        <v>0</v>
      </c>
      <c r="AK4" s="2">
        <f t="shared" si="2"/>
        <v>0</v>
      </c>
      <c r="AL4" s="2">
        <f t="shared" si="2"/>
        <v>0</v>
      </c>
      <c r="AM4" s="2">
        <f t="shared" si="2"/>
        <v>0</v>
      </c>
      <c r="AN4" s="2">
        <f t="shared" si="2"/>
        <v>0</v>
      </c>
      <c r="AO4" s="2">
        <f t="shared" si="2"/>
        <v>0</v>
      </c>
      <c r="AP4" s="2">
        <f t="shared" si="2"/>
        <v>0</v>
      </c>
      <c r="AQ4" s="2">
        <f t="shared" si="2"/>
        <v>0</v>
      </c>
      <c r="AR4" s="2">
        <f t="shared" si="2"/>
        <v>0</v>
      </c>
      <c r="AS4" s="2">
        <f t="shared" si="2"/>
        <v>0</v>
      </c>
      <c r="AT4" s="2">
        <f t="shared" si="2"/>
        <v>0</v>
      </c>
      <c r="AU4" s="2">
        <f t="shared" si="2"/>
        <v>0</v>
      </c>
      <c r="AV4" s="2">
        <f t="shared" si="2"/>
        <v>0</v>
      </c>
      <c r="AW4" s="2">
        <f t="shared" si="2"/>
        <v>0</v>
      </c>
      <c r="AX4" s="2">
        <f t="shared" si="2"/>
        <v>0</v>
      </c>
      <c r="AY4" s="2">
        <f t="shared" si="2"/>
        <v>0</v>
      </c>
      <c r="AZ4" s="95" t="s">
        <v>9</v>
      </c>
      <c r="BA4" s="96"/>
    </row>
    <row r="5" spans="1:53" x14ac:dyDescent="0.3">
      <c r="A5" s="80"/>
      <c r="B5" s="80"/>
      <c r="C5" s="80"/>
      <c r="D5" s="80"/>
      <c r="E5" s="2">
        <v>1</v>
      </c>
      <c r="F5" s="2">
        <v>2</v>
      </c>
      <c r="G5" s="2">
        <v>3</v>
      </c>
      <c r="H5" s="2">
        <v>4</v>
      </c>
      <c r="I5" s="2">
        <v>5</v>
      </c>
      <c r="J5" s="2">
        <v>6</v>
      </c>
      <c r="K5" s="2">
        <v>7</v>
      </c>
      <c r="L5" s="2">
        <v>8</v>
      </c>
      <c r="M5" s="2">
        <v>9</v>
      </c>
      <c r="N5" s="2">
        <v>10</v>
      </c>
      <c r="O5" s="2">
        <v>11</v>
      </c>
      <c r="P5" s="2">
        <v>12</v>
      </c>
      <c r="Q5" s="2">
        <v>13</v>
      </c>
      <c r="R5" s="2">
        <v>14</v>
      </c>
      <c r="S5" s="2">
        <v>15</v>
      </c>
      <c r="T5" s="2">
        <v>16</v>
      </c>
      <c r="U5" s="2">
        <v>17</v>
      </c>
      <c r="V5" s="2">
        <v>18</v>
      </c>
      <c r="W5" s="2">
        <v>19</v>
      </c>
      <c r="X5" s="2">
        <v>20</v>
      </c>
      <c r="Y5" s="2">
        <v>21</v>
      </c>
      <c r="Z5" s="2">
        <v>22</v>
      </c>
      <c r="AA5" s="2">
        <v>23</v>
      </c>
      <c r="AB5" s="2">
        <v>24</v>
      </c>
      <c r="AC5" s="2">
        <v>25</v>
      </c>
      <c r="AD5" s="86"/>
      <c r="AE5" s="86"/>
      <c r="AF5" s="80"/>
      <c r="AH5" s="2">
        <f t="shared" ref="AH5:AY5" si="3">COUNTIF(E6:E25,"=0")</f>
        <v>0</v>
      </c>
      <c r="AI5" s="2">
        <f t="shared" si="3"/>
        <v>0</v>
      </c>
      <c r="AJ5" s="2">
        <f t="shared" si="3"/>
        <v>1</v>
      </c>
      <c r="AK5" s="2">
        <f t="shared" si="3"/>
        <v>2</v>
      </c>
      <c r="AL5" s="2">
        <f t="shared" si="3"/>
        <v>0</v>
      </c>
      <c r="AM5" s="2">
        <f t="shared" si="3"/>
        <v>0</v>
      </c>
      <c r="AN5" s="2">
        <f t="shared" si="3"/>
        <v>0</v>
      </c>
      <c r="AO5" s="2">
        <f t="shared" si="3"/>
        <v>0</v>
      </c>
      <c r="AP5" s="2">
        <f t="shared" si="3"/>
        <v>2</v>
      </c>
      <c r="AQ5" s="2">
        <f t="shared" si="3"/>
        <v>1</v>
      </c>
      <c r="AR5" s="2">
        <f t="shared" si="3"/>
        <v>0</v>
      </c>
      <c r="AS5" s="2">
        <f t="shared" si="3"/>
        <v>1</v>
      </c>
      <c r="AT5" s="2">
        <f t="shared" si="3"/>
        <v>0</v>
      </c>
      <c r="AU5" s="2">
        <f t="shared" si="3"/>
        <v>0</v>
      </c>
      <c r="AV5" s="2">
        <f t="shared" si="3"/>
        <v>0</v>
      </c>
      <c r="AW5" s="2">
        <f t="shared" si="3"/>
        <v>0</v>
      </c>
      <c r="AX5" s="2">
        <f t="shared" si="3"/>
        <v>0</v>
      </c>
      <c r="AY5" s="2">
        <f t="shared" si="3"/>
        <v>0</v>
      </c>
      <c r="AZ5" s="95" t="s">
        <v>8</v>
      </c>
      <c r="BA5" s="96"/>
    </row>
    <row r="6" spans="1:53" x14ac:dyDescent="0.3">
      <c r="A6" s="1">
        <v>1</v>
      </c>
      <c r="B6" s="1" t="s">
        <v>73</v>
      </c>
      <c r="C6" s="2">
        <v>2</v>
      </c>
      <c r="D6" s="2" t="s">
        <v>57</v>
      </c>
      <c r="E6" s="76">
        <v>3</v>
      </c>
      <c r="F6" s="76">
        <v>1</v>
      </c>
      <c r="G6" s="76">
        <v>2</v>
      </c>
      <c r="H6" s="76" t="s">
        <v>59</v>
      </c>
      <c r="I6" s="76">
        <v>1</v>
      </c>
      <c r="J6" s="76">
        <v>2</v>
      </c>
      <c r="K6" s="76" t="s">
        <v>59</v>
      </c>
      <c r="L6" s="76">
        <v>2</v>
      </c>
      <c r="M6" s="76">
        <v>0</v>
      </c>
      <c r="N6" s="76">
        <v>2</v>
      </c>
      <c r="O6" s="76">
        <v>1</v>
      </c>
      <c r="P6" s="76" t="s">
        <v>59</v>
      </c>
      <c r="Q6" s="76" t="s">
        <v>59</v>
      </c>
      <c r="R6" s="76" t="s">
        <v>59</v>
      </c>
      <c r="S6" s="76" t="s">
        <v>59</v>
      </c>
      <c r="T6" s="76" t="s">
        <v>59</v>
      </c>
      <c r="U6" s="76" t="s">
        <v>59</v>
      </c>
      <c r="V6" s="76" t="s">
        <v>59</v>
      </c>
      <c r="W6" s="1"/>
      <c r="X6" s="1"/>
      <c r="Y6" s="1"/>
      <c r="Z6" s="1"/>
      <c r="AA6" s="1"/>
      <c r="AB6" s="1"/>
      <c r="AC6" s="1"/>
      <c r="AD6" s="75">
        <v>14</v>
      </c>
      <c r="AE6" s="2">
        <v>3</v>
      </c>
      <c r="AF6" s="6">
        <f>AD6/$AF$1*100</f>
        <v>42.424242424242422</v>
      </c>
    </row>
    <row r="7" spans="1:53" x14ac:dyDescent="0.3">
      <c r="A7" s="1">
        <v>2</v>
      </c>
      <c r="B7" s="1" t="s">
        <v>74</v>
      </c>
      <c r="C7" s="2">
        <v>2</v>
      </c>
      <c r="D7" s="2" t="s">
        <v>57</v>
      </c>
      <c r="E7" s="76">
        <v>3</v>
      </c>
      <c r="F7" s="76">
        <v>1</v>
      </c>
      <c r="G7" s="76">
        <v>0</v>
      </c>
      <c r="H7" s="76" t="s">
        <v>59</v>
      </c>
      <c r="I7" s="76" t="s">
        <v>59</v>
      </c>
      <c r="J7" s="76">
        <v>2</v>
      </c>
      <c r="K7" s="76">
        <v>1</v>
      </c>
      <c r="L7" s="76">
        <v>1</v>
      </c>
      <c r="M7" s="76">
        <v>2</v>
      </c>
      <c r="N7" s="76">
        <v>2</v>
      </c>
      <c r="O7" s="76">
        <v>1</v>
      </c>
      <c r="P7" s="76" t="s">
        <v>59</v>
      </c>
      <c r="Q7" s="76" t="s">
        <v>59</v>
      </c>
      <c r="R7" s="76" t="s">
        <v>59</v>
      </c>
      <c r="S7" s="76" t="s">
        <v>59</v>
      </c>
      <c r="T7" s="76" t="s">
        <v>59</v>
      </c>
      <c r="U7" s="76" t="s">
        <v>59</v>
      </c>
      <c r="V7" s="76" t="s">
        <v>59</v>
      </c>
      <c r="W7" s="1"/>
      <c r="X7" s="1"/>
      <c r="Y7" s="1"/>
      <c r="Z7" s="1"/>
      <c r="AA7" s="1"/>
      <c r="AB7" s="1"/>
      <c r="AC7" s="1"/>
      <c r="AD7" s="75">
        <v>13</v>
      </c>
      <c r="AE7" s="2">
        <v>3</v>
      </c>
      <c r="AF7" s="6">
        <f>AD6/$AF$1*100</f>
        <v>42.424242424242422</v>
      </c>
      <c r="AH7" s="68" t="s">
        <v>13</v>
      </c>
      <c r="AI7" s="14">
        <f>COUNTIF(AE6:AE25,"=2")</f>
        <v>0</v>
      </c>
      <c r="AJ7" s="15">
        <f>AI7/$AH$1*100</f>
        <v>0</v>
      </c>
    </row>
    <row r="8" spans="1:53" x14ac:dyDescent="0.3">
      <c r="A8" s="1">
        <v>3</v>
      </c>
      <c r="B8" s="1" t="s">
        <v>75</v>
      </c>
      <c r="C8" s="2">
        <v>2</v>
      </c>
      <c r="D8" s="2" t="s">
        <v>57</v>
      </c>
      <c r="E8" s="76">
        <v>3</v>
      </c>
      <c r="F8" s="76">
        <v>1</v>
      </c>
      <c r="G8" s="76">
        <v>2</v>
      </c>
      <c r="H8" s="76" t="s">
        <v>59</v>
      </c>
      <c r="I8" s="76">
        <v>1</v>
      </c>
      <c r="J8" s="76">
        <v>2</v>
      </c>
      <c r="K8" s="76" t="s">
        <v>59</v>
      </c>
      <c r="L8" s="76">
        <v>1</v>
      </c>
      <c r="M8" s="76">
        <v>1</v>
      </c>
      <c r="N8" s="76">
        <v>2</v>
      </c>
      <c r="O8" s="76">
        <v>1</v>
      </c>
      <c r="P8" s="76" t="s">
        <v>59</v>
      </c>
      <c r="Q8" s="76" t="s">
        <v>59</v>
      </c>
      <c r="R8" s="76" t="s">
        <v>59</v>
      </c>
      <c r="S8" s="76" t="s">
        <v>59</v>
      </c>
      <c r="T8" s="76" t="s">
        <v>59</v>
      </c>
      <c r="U8" s="76" t="s">
        <v>59</v>
      </c>
      <c r="V8" s="76" t="s">
        <v>59</v>
      </c>
      <c r="W8" s="1"/>
      <c r="X8" s="1"/>
      <c r="Y8" s="1"/>
      <c r="Z8" s="1"/>
      <c r="AA8" s="1"/>
      <c r="AB8" s="1"/>
      <c r="AC8" s="1"/>
      <c r="AD8" s="75">
        <v>14</v>
      </c>
      <c r="AE8" s="2">
        <v>3</v>
      </c>
      <c r="AF8" s="6">
        <f t="shared" ref="AF8:AF19" si="4">AD8/$AF$1*100</f>
        <v>42.424242424242422</v>
      </c>
      <c r="AH8" s="69" t="s">
        <v>14</v>
      </c>
      <c r="AI8" s="8">
        <f>COUNTIF(AE6:AE25,"=3")</f>
        <v>14</v>
      </c>
      <c r="AJ8" s="13">
        <f>AI8/$AH$1*100</f>
        <v>100</v>
      </c>
    </row>
    <row r="9" spans="1:53" x14ac:dyDescent="0.3">
      <c r="A9" s="1">
        <v>4</v>
      </c>
      <c r="B9" s="1" t="s">
        <v>76</v>
      </c>
      <c r="C9" s="2">
        <v>1</v>
      </c>
      <c r="D9" s="2" t="s">
        <v>57</v>
      </c>
      <c r="E9" s="76">
        <v>2</v>
      </c>
      <c r="F9" s="76" t="s">
        <v>59</v>
      </c>
      <c r="G9" s="76" t="s">
        <v>59</v>
      </c>
      <c r="H9" s="76" t="s">
        <v>59</v>
      </c>
      <c r="I9" s="76">
        <v>2</v>
      </c>
      <c r="J9" s="76">
        <v>1</v>
      </c>
      <c r="K9" s="76" t="s">
        <v>59</v>
      </c>
      <c r="L9" s="76">
        <v>2</v>
      </c>
      <c r="M9" s="76" t="s">
        <v>59</v>
      </c>
      <c r="N9" s="76" t="s">
        <v>59</v>
      </c>
      <c r="O9" s="76" t="s">
        <v>59</v>
      </c>
      <c r="P9" s="76" t="s">
        <v>59</v>
      </c>
      <c r="Q9" s="76">
        <v>1</v>
      </c>
      <c r="R9" s="76" t="s">
        <v>59</v>
      </c>
      <c r="S9" s="76" t="s">
        <v>59</v>
      </c>
      <c r="T9" s="76" t="s">
        <v>59</v>
      </c>
      <c r="U9" s="76">
        <v>1</v>
      </c>
      <c r="V9" s="76">
        <v>1</v>
      </c>
      <c r="W9" s="1"/>
      <c r="X9" s="1"/>
      <c r="Y9" s="1"/>
      <c r="Z9" s="1"/>
      <c r="AA9" s="1"/>
      <c r="AB9" s="1"/>
      <c r="AC9" s="1"/>
      <c r="AD9" s="75">
        <v>10</v>
      </c>
      <c r="AE9" s="2">
        <v>3</v>
      </c>
      <c r="AF9" s="6">
        <f t="shared" si="4"/>
        <v>30.303030303030305</v>
      </c>
      <c r="AH9" s="70" t="s">
        <v>15</v>
      </c>
      <c r="AI9" s="11">
        <f>COUNTIF(AE6:AE25,"=4")</f>
        <v>0</v>
      </c>
      <c r="AJ9" s="12">
        <f>AI9/$AH$1*100</f>
        <v>0</v>
      </c>
    </row>
    <row r="10" spans="1:53" x14ac:dyDescent="0.3">
      <c r="A10" s="1">
        <v>5</v>
      </c>
      <c r="B10" s="1" t="s">
        <v>77</v>
      </c>
      <c r="C10" s="2">
        <v>2</v>
      </c>
      <c r="D10" s="2" t="s">
        <v>57</v>
      </c>
      <c r="E10" s="76">
        <v>3</v>
      </c>
      <c r="F10" s="76">
        <v>1</v>
      </c>
      <c r="G10" s="76">
        <v>1</v>
      </c>
      <c r="H10" s="76" t="s">
        <v>59</v>
      </c>
      <c r="I10" s="76">
        <v>1</v>
      </c>
      <c r="J10" s="76">
        <v>2</v>
      </c>
      <c r="K10" s="76" t="s">
        <v>59</v>
      </c>
      <c r="L10" s="76">
        <v>1</v>
      </c>
      <c r="M10" s="76">
        <v>1</v>
      </c>
      <c r="N10" s="76">
        <v>0</v>
      </c>
      <c r="O10" s="76">
        <v>2</v>
      </c>
      <c r="P10" s="76">
        <v>1</v>
      </c>
      <c r="Q10" s="76" t="s">
        <v>59</v>
      </c>
      <c r="R10" s="76" t="s">
        <v>59</v>
      </c>
      <c r="S10" s="76" t="s">
        <v>59</v>
      </c>
      <c r="T10" s="76" t="s">
        <v>59</v>
      </c>
      <c r="U10" s="76" t="s">
        <v>59</v>
      </c>
      <c r="V10" s="76" t="s">
        <v>59</v>
      </c>
      <c r="W10" s="1"/>
      <c r="X10" s="1"/>
      <c r="Y10" s="1"/>
      <c r="Z10" s="1"/>
      <c r="AA10" s="1"/>
      <c r="AB10" s="1"/>
      <c r="AC10" s="1"/>
      <c r="AD10" s="75">
        <v>12</v>
      </c>
      <c r="AE10" s="2">
        <v>3</v>
      </c>
      <c r="AF10" s="6">
        <f t="shared" si="4"/>
        <v>36.363636363636367</v>
      </c>
      <c r="AH10" s="71" t="s">
        <v>16</v>
      </c>
      <c r="AI10" s="9">
        <f>COUNTIF(AE6:AE25,"=5")</f>
        <v>0</v>
      </c>
      <c r="AJ10" s="10">
        <f>AI10/$AH$1*100</f>
        <v>0</v>
      </c>
    </row>
    <row r="11" spans="1:53" x14ac:dyDescent="0.3">
      <c r="A11" s="1">
        <v>6</v>
      </c>
      <c r="B11" s="1" t="s">
        <v>78</v>
      </c>
      <c r="C11" s="2">
        <v>1</v>
      </c>
      <c r="D11" s="2" t="s">
        <v>57</v>
      </c>
      <c r="E11" s="76">
        <v>2</v>
      </c>
      <c r="F11" s="76" t="s">
        <v>59</v>
      </c>
      <c r="G11" s="76" t="s">
        <v>59</v>
      </c>
      <c r="H11" s="76" t="s">
        <v>59</v>
      </c>
      <c r="I11" s="76">
        <v>2</v>
      </c>
      <c r="J11" s="76">
        <v>1</v>
      </c>
      <c r="K11" s="76" t="s">
        <v>59</v>
      </c>
      <c r="L11" s="76">
        <v>2</v>
      </c>
      <c r="M11" s="76" t="s">
        <v>59</v>
      </c>
      <c r="N11" s="76" t="s">
        <v>59</v>
      </c>
      <c r="O11" s="76" t="s">
        <v>59</v>
      </c>
      <c r="P11" s="76" t="s">
        <v>59</v>
      </c>
      <c r="Q11" s="76">
        <v>1</v>
      </c>
      <c r="R11" s="76" t="s">
        <v>59</v>
      </c>
      <c r="S11" s="76" t="s">
        <v>59</v>
      </c>
      <c r="T11" s="76" t="s">
        <v>59</v>
      </c>
      <c r="U11" s="76">
        <v>1</v>
      </c>
      <c r="V11" s="76">
        <v>1</v>
      </c>
      <c r="W11" s="1"/>
      <c r="X11" s="1"/>
      <c r="Y11" s="1"/>
      <c r="Z11" s="1"/>
      <c r="AA11" s="1"/>
      <c r="AB11" s="1"/>
      <c r="AC11" s="1"/>
      <c r="AD11" s="75">
        <v>10</v>
      </c>
      <c r="AE11" s="2">
        <v>3</v>
      </c>
      <c r="AF11" s="6">
        <f t="shared" si="4"/>
        <v>30.303030303030305</v>
      </c>
    </row>
    <row r="12" spans="1:53" x14ac:dyDescent="0.3">
      <c r="A12" s="1">
        <v>7</v>
      </c>
      <c r="B12" s="1" t="s">
        <v>79</v>
      </c>
      <c r="C12" s="2">
        <v>2</v>
      </c>
      <c r="D12" s="2" t="s">
        <v>57</v>
      </c>
      <c r="E12" s="76">
        <v>3</v>
      </c>
      <c r="F12" s="76">
        <v>1</v>
      </c>
      <c r="G12" s="76">
        <v>1</v>
      </c>
      <c r="H12" s="76" t="s">
        <v>59</v>
      </c>
      <c r="I12" s="76">
        <v>1</v>
      </c>
      <c r="J12" s="76">
        <v>2</v>
      </c>
      <c r="K12" s="76">
        <v>2</v>
      </c>
      <c r="L12" s="76">
        <v>2</v>
      </c>
      <c r="M12" s="76">
        <v>1</v>
      </c>
      <c r="N12" s="76">
        <v>2</v>
      </c>
      <c r="O12" s="76">
        <v>1</v>
      </c>
      <c r="P12" s="76" t="s">
        <v>59</v>
      </c>
      <c r="Q12" s="76" t="s">
        <v>59</v>
      </c>
      <c r="R12" s="76" t="s">
        <v>59</v>
      </c>
      <c r="S12" s="76" t="s">
        <v>59</v>
      </c>
      <c r="T12" s="76" t="s">
        <v>59</v>
      </c>
      <c r="U12" s="76" t="s">
        <v>59</v>
      </c>
      <c r="V12" s="76" t="s">
        <v>59</v>
      </c>
      <c r="W12" s="1"/>
      <c r="X12" s="1"/>
      <c r="Y12" s="1"/>
      <c r="Z12" s="1"/>
      <c r="AA12" s="1"/>
      <c r="AB12" s="1"/>
      <c r="AC12" s="1"/>
      <c r="AD12" s="75">
        <v>13</v>
      </c>
      <c r="AE12" s="2">
        <v>3</v>
      </c>
      <c r="AF12" s="6">
        <f t="shared" si="4"/>
        <v>39.393939393939391</v>
      </c>
      <c r="AH12" s="90" t="s">
        <v>53</v>
      </c>
      <c r="AI12" s="90"/>
      <c r="AJ12" s="67">
        <f>COUNTIF(AF6:AF25,100)</f>
        <v>0</v>
      </c>
    </row>
    <row r="13" spans="1:53" x14ac:dyDescent="0.3">
      <c r="A13" s="1">
        <v>8</v>
      </c>
      <c r="B13" s="1" t="s">
        <v>80</v>
      </c>
      <c r="C13" s="2">
        <v>1</v>
      </c>
      <c r="D13" s="2" t="s">
        <v>57</v>
      </c>
      <c r="E13" s="76">
        <v>3</v>
      </c>
      <c r="F13" s="76" t="s">
        <v>59</v>
      </c>
      <c r="G13" s="76">
        <v>1</v>
      </c>
      <c r="H13" s="76">
        <v>0</v>
      </c>
      <c r="I13" s="76">
        <v>2</v>
      </c>
      <c r="J13" s="76">
        <v>1</v>
      </c>
      <c r="K13" s="76" t="s">
        <v>59</v>
      </c>
      <c r="L13" s="76">
        <v>1</v>
      </c>
      <c r="M13" s="76" t="s">
        <v>59</v>
      </c>
      <c r="N13" s="76" t="s">
        <v>59</v>
      </c>
      <c r="O13" s="76">
        <v>1</v>
      </c>
      <c r="P13" s="76" t="s">
        <v>59</v>
      </c>
      <c r="Q13" s="76">
        <v>2</v>
      </c>
      <c r="R13" s="76" t="s">
        <v>59</v>
      </c>
      <c r="S13" s="76" t="s">
        <v>59</v>
      </c>
      <c r="T13" s="76" t="s">
        <v>59</v>
      </c>
      <c r="U13" s="76">
        <v>2</v>
      </c>
      <c r="V13" s="76">
        <v>1</v>
      </c>
      <c r="W13" s="1"/>
      <c r="X13" s="1"/>
      <c r="Y13" s="1"/>
      <c r="Z13" s="1"/>
      <c r="AA13" s="1"/>
      <c r="AB13" s="1"/>
      <c r="AC13" s="1"/>
      <c r="AD13" s="75">
        <v>14</v>
      </c>
      <c r="AE13" s="2">
        <v>3</v>
      </c>
      <c r="AF13" s="6">
        <f t="shared" si="4"/>
        <v>42.424242424242422</v>
      </c>
      <c r="AH13" s="91" t="s">
        <v>17</v>
      </c>
      <c r="AI13" s="92"/>
      <c r="AJ13" s="7">
        <f>SUM(AI8:AI10)/$AH$1*100</f>
        <v>100</v>
      </c>
    </row>
    <row r="14" spans="1:53" x14ac:dyDescent="0.3">
      <c r="A14" s="1">
        <v>9</v>
      </c>
      <c r="B14" s="1" t="s">
        <v>81</v>
      </c>
      <c r="C14" s="2">
        <v>1</v>
      </c>
      <c r="D14" s="2" t="s">
        <v>57</v>
      </c>
      <c r="E14" s="76">
        <v>3</v>
      </c>
      <c r="F14" s="76" t="s">
        <v>59</v>
      </c>
      <c r="G14" s="76" t="s">
        <v>59</v>
      </c>
      <c r="H14" s="76">
        <v>0</v>
      </c>
      <c r="I14" s="76">
        <v>2</v>
      </c>
      <c r="J14" s="76">
        <v>1</v>
      </c>
      <c r="K14" s="76" t="s">
        <v>59</v>
      </c>
      <c r="L14" s="76">
        <v>2</v>
      </c>
      <c r="M14" s="76" t="s">
        <v>59</v>
      </c>
      <c r="N14" s="76" t="s">
        <v>59</v>
      </c>
      <c r="O14" s="76" t="s">
        <v>59</v>
      </c>
      <c r="P14" s="76" t="s">
        <v>59</v>
      </c>
      <c r="Q14" s="76">
        <v>1</v>
      </c>
      <c r="R14" s="76" t="s">
        <v>59</v>
      </c>
      <c r="S14" s="76" t="s">
        <v>59</v>
      </c>
      <c r="T14" s="76" t="s">
        <v>59</v>
      </c>
      <c r="U14" s="76">
        <v>1</v>
      </c>
      <c r="V14" s="76" t="s">
        <v>59</v>
      </c>
      <c r="W14" s="1"/>
      <c r="X14" s="1"/>
      <c r="Y14" s="1"/>
      <c r="Z14" s="1"/>
      <c r="AA14" s="1"/>
      <c r="AB14" s="1"/>
      <c r="AC14" s="1"/>
      <c r="AD14" s="75">
        <v>10</v>
      </c>
      <c r="AE14" s="2">
        <v>3</v>
      </c>
      <c r="AF14" s="6">
        <f t="shared" si="4"/>
        <v>30.303030303030305</v>
      </c>
      <c r="AH14" s="91" t="s">
        <v>31</v>
      </c>
      <c r="AI14" s="92"/>
      <c r="AJ14" s="7">
        <f>SUM(AI9:AI10)/$AH$1*100</f>
        <v>0</v>
      </c>
    </row>
    <row r="15" spans="1:53" x14ac:dyDescent="0.3">
      <c r="A15" s="1">
        <v>10</v>
      </c>
      <c r="B15" s="1" t="s">
        <v>82</v>
      </c>
      <c r="C15" s="2">
        <v>1</v>
      </c>
      <c r="D15" s="2" t="s">
        <v>57</v>
      </c>
      <c r="E15" s="76">
        <v>3</v>
      </c>
      <c r="F15" s="76">
        <v>1</v>
      </c>
      <c r="G15" s="76">
        <v>1</v>
      </c>
      <c r="H15" s="76" t="s">
        <v>59</v>
      </c>
      <c r="I15" s="76">
        <v>1</v>
      </c>
      <c r="J15" s="76">
        <v>2</v>
      </c>
      <c r="K15" s="76" t="s">
        <v>59</v>
      </c>
      <c r="L15" s="76">
        <v>2</v>
      </c>
      <c r="M15" s="76">
        <v>1</v>
      </c>
      <c r="N15" s="76" t="s">
        <v>59</v>
      </c>
      <c r="O15" s="76" t="s">
        <v>59</v>
      </c>
      <c r="P15" s="76" t="s">
        <v>59</v>
      </c>
      <c r="Q15" s="76">
        <v>2</v>
      </c>
      <c r="R15" s="76" t="s">
        <v>59</v>
      </c>
      <c r="S15" s="76" t="s">
        <v>59</v>
      </c>
      <c r="T15" s="76" t="s">
        <v>59</v>
      </c>
      <c r="U15" s="76">
        <v>2</v>
      </c>
      <c r="V15" s="76" t="s">
        <v>59</v>
      </c>
      <c r="W15" s="1"/>
      <c r="X15" s="1"/>
      <c r="Y15" s="1"/>
      <c r="Z15" s="1"/>
      <c r="AA15" s="1"/>
      <c r="AB15" s="1"/>
      <c r="AC15" s="1"/>
      <c r="AD15" s="75">
        <v>15</v>
      </c>
      <c r="AE15" s="2">
        <v>3</v>
      </c>
      <c r="AF15" s="6">
        <f t="shared" si="4"/>
        <v>45.454545454545453</v>
      </c>
      <c r="AH15" s="91" t="s">
        <v>28</v>
      </c>
      <c r="AI15" s="92"/>
      <c r="AJ15" s="7">
        <f>AVERAGE(AD6:AD25)</f>
        <v>12.928571428571429</v>
      </c>
    </row>
    <row r="16" spans="1:53" x14ac:dyDescent="0.3">
      <c r="A16" s="1">
        <v>11</v>
      </c>
      <c r="B16" s="1" t="s">
        <v>83</v>
      </c>
      <c r="C16" s="2">
        <v>2</v>
      </c>
      <c r="D16" s="2" t="s">
        <v>57</v>
      </c>
      <c r="E16" s="76">
        <v>3</v>
      </c>
      <c r="F16" s="76">
        <v>1</v>
      </c>
      <c r="G16" s="76">
        <v>2</v>
      </c>
      <c r="H16" s="76" t="s">
        <v>59</v>
      </c>
      <c r="I16" s="76">
        <v>1</v>
      </c>
      <c r="J16" s="76">
        <v>2</v>
      </c>
      <c r="K16" s="76">
        <v>1</v>
      </c>
      <c r="L16" s="76">
        <v>1</v>
      </c>
      <c r="M16" s="76">
        <v>1</v>
      </c>
      <c r="N16" s="76">
        <v>2</v>
      </c>
      <c r="O16" s="76">
        <v>1</v>
      </c>
      <c r="P16" s="76">
        <v>0</v>
      </c>
      <c r="Q16" s="76" t="s">
        <v>59</v>
      </c>
      <c r="R16" s="76" t="s">
        <v>59</v>
      </c>
      <c r="S16" s="76" t="s">
        <v>59</v>
      </c>
      <c r="T16" s="76" t="s">
        <v>59</v>
      </c>
      <c r="U16" s="76" t="s">
        <v>59</v>
      </c>
      <c r="V16" s="76" t="s">
        <v>59</v>
      </c>
      <c r="W16" s="1"/>
      <c r="X16" s="1"/>
      <c r="Y16" s="1"/>
      <c r="Z16" s="1"/>
      <c r="AA16" s="1"/>
      <c r="AB16" s="1"/>
      <c r="AC16" s="1"/>
      <c r="AD16" s="75">
        <v>15</v>
      </c>
      <c r="AE16" s="2">
        <v>3</v>
      </c>
      <c r="AF16" s="6">
        <f t="shared" si="4"/>
        <v>45.454545454545453</v>
      </c>
      <c r="AH16" s="91" t="s">
        <v>18</v>
      </c>
      <c r="AI16" s="92"/>
      <c r="AJ16" s="7">
        <f>AVERAGE(AE6:AE25)</f>
        <v>3</v>
      </c>
    </row>
    <row r="17" spans="1:37" x14ac:dyDescent="0.3">
      <c r="A17" s="1">
        <v>12</v>
      </c>
      <c r="B17" s="1" t="s">
        <v>84</v>
      </c>
      <c r="C17" s="2">
        <v>2</v>
      </c>
      <c r="D17" s="2" t="s">
        <v>57</v>
      </c>
      <c r="E17" s="76">
        <v>3</v>
      </c>
      <c r="F17" s="76">
        <v>1</v>
      </c>
      <c r="G17" s="76">
        <v>2</v>
      </c>
      <c r="H17" s="76" t="s">
        <v>59</v>
      </c>
      <c r="I17" s="76" t="s">
        <v>59</v>
      </c>
      <c r="J17" s="76">
        <v>1</v>
      </c>
      <c r="K17" s="76">
        <v>2</v>
      </c>
      <c r="L17" s="76" t="s">
        <v>59</v>
      </c>
      <c r="M17" s="76" t="s">
        <v>59</v>
      </c>
      <c r="N17" s="76" t="s">
        <v>59</v>
      </c>
      <c r="O17" s="76" t="s">
        <v>59</v>
      </c>
      <c r="P17" s="76" t="s">
        <v>59</v>
      </c>
      <c r="Q17" s="76">
        <v>2</v>
      </c>
      <c r="R17" s="76" t="s">
        <v>59</v>
      </c>
      <c r="S17" s="76" t="s">
        <v>59</v>
      </c>
      <c r="T17" s="76" t="s">
        <v>59</v>
      </c>
      <c r="U17" s="76" t="s">
        <v>59</v>
      </c>
      <c r="V17" s="76" t="s">
        <v>59</v>
      </c>
      <c r="W17" s="1"/>
      <c r="X17" s="1"/>
      <c r="Y17" s="1"/>
      <c r="Z17" s="1"/>
      <c r="AA17" s="1"/>
      <c r="AB17" s="1"/>
      <c r="AC17" s="1"/>
      <c r="AD17" s="75">
        <v>11</v>
      </c>
      <c r="AE17" s="2">
        <v>3</v>
      </c>
      <c r="AF17" s="6">
        <f t="shared" si="4"/>
        <v>33.333333333333329</v>
      </c>
      <c r="AH17" s="91" t="s">
        <v>54</v>
      </c>
      <c r="AI17" s="92"/>
      <c r="AJ17" s="7">
        <f>AVERAGE(AF6:AF25)</f>
        <v>39.393939393939391</v>
      </c>
    </row>
    <row r="18" spans="1:37" x14ac:dyDescent="0.3">
      <c r="A18" s="1">
        <v>13</v>
      </c>
      <c r="B18" s="1" t="s">
        <v>85</v>
      </c>
      <c r="C18" s="2">
        <v>2</v>
      </c>
      <c r="D18" s="2" t="s">
        <v>57</v>
      </c>
      <c r="E18" s="76">
        <v>2</v>
      </c>
      <c r="F18" s="76">
        <v>1</v>
      </c>
      <c r="G18" s="76">
        <v>2</v>
      </c>
      <c r="H18" s="76" t="s">
        <v>59</v>
      </c>
      <c r="I18" s="76">
        <v>1</v>
      </c>
      <c r="J18" s="76">
        <v>2</v>
      </c>
      <c r="K18" s="76">
        <v>1</v>
      </c>
      <c r="L18" s="76">
        <v>2</v>
      </c>
      <c r="M18" s="76">
        <v>0</v>
      </c>
      <c r="N18" s="76">
        <v>2</v>
      </c>
      <c r="O18" s="76">
        <v>1</v>
      </c>
      <c r="P18" s="76" t="s">
        <v>59</v>
      </c>
      <c r="Q18" s="76" t="s">
        <v>59</v>
      </c>
      <c r="R18" s="76" t="s">
        <v>59</v>
      </c>
      <c r="S18" s="76" t="s">
        <v>59</v>
      </c>
      <c r="T18" s="76" t="s">
        <v>59</v>
      </c>
      <c r="U18" s="76" t="s">
        <v>59</v>
      </c>
      <c r="V18" s="76" t="s">
        <v>59</v>
      </c>
      <c r="W18" s="1"/>
      <c r="X18" s="1"/>
      <c r="Y18" s="1"/>
      <c r="Z18" s="1"/>
      <c r="AA18" s="1"/>
      <c r="AB18" s="1"/>
      <c r="AC18" s="1"/>
      <c r="AD18" s="75">
        <v>15</v>
      </c>
      <c r="AE18" s="2">
        <v>3</v>
      </c>
      <c r="AF18" s="6">
        <f t="shared" si="4"/>
        <v>45.454545454545453</v>
      </c>
    </row>
    <row r="19" spans="1:37" x14ac:dyDescent="0.3">
      <c r="A19" s="1">
        <v>14</v>
      </c>
      <c r="B19" s="1" t="s">
        <v>86</v>
      </c>
      <c r="C19" s="2">
        <v>1</v>
      </c>
      <c r="D19" s="2" t="s">
        <v>57</v>
      </c>
      <c r="E19" s="76">
        <v>3</v>
      </c>
      <c r="F19" s="76">
        <v>1</v>
      </c>
      <c r="G19" s="76">
        <v>1</v>
      </c>
      <c r="H19" s="76" t="s">
        <v>59</v>
      </c>
      <c r="I19" s="76">
        <v>2</v>
      </c>
      <c r="J19" s="76">
        <v>1</v>
      </c>
      <c r="K19" s="76" t="s">
        <v>59</v>
      </c>
      <c r="L19" s="76">
        <v>2</v>
      </c>
      <c r="M19" s="76" t="s">
        <v>59</v>
      </c>
      <c r="N19" s="76" t="s">
        <v>59</v>
      </c>
      <c r="O19" s="76" t="s">
        <v>59</v>
      </c>
      <c r="P19" s="76" t="s">
        <v>59</v>
      </c>
      <c r="Q19" s="76">
        <v>2</v>
      </c>
      <c r="R19" s="76" t="s">
        <v>59</v>
      </c>
      <c r="S19" s="76" t="s">
        <v>59</v>
      </c>
      <c r="T19" s="76" t="s">
        <v>59</v>
      </c>
      <c r="U19" s="76">
        <v>2</v>
      </c>
      <c r="V19" s="76">
        <v>1</v>
      </c>
      <c r="W19" s="1"/>
      <c r="X19" s="1"/>
      <c r="Y19" s="1"/>
      <c r="Z19" s="1"/>
      <c r="AA19" s="1"/>
      <c r="AB19" s="1"/>
      <c r="AC19" s="1"/>
      <c r="AD19" s="75">
        <v>15</v>
      </c>
      <c r="AE19" s="2">
        <v>3</v>
      </c>
      <c r="AF19" s="6">
        <f t="shared" si="4"/>
        <v>45.454545454545453</v>
      </c>
      <c r="AH19" s="87" t="s">
        <v>52</v>
      </c>
      <c r="AI19" s="88"/>
      <c r="AJ19" s="66" t="s">
        <v>51</v>
      </c>
      <c r="AK19" s="66" t="s">
        <v>50</v>
      </c>
    </row>
    <row r="20" spans="1:37" x14ac:dyDescent="0.3">
      <c r="A20" s="1">
        <v>15</v>
      </c>
      <c r="B20" s="1"/>
      <c r="C20" s="2"/>
      <c r="D20" s="2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65"/>
      <c r="AE20" s="2"/>
      <c r="AF20" s="6"/>
      <c r="AH20" s="95" t="s">
        <v>45</v>
      </c>
      <c r="AI20" s="97"/>
      <c r="AJ20" s="72">
        <f>COUNTIF(AF6:AF25,"&gt;=85")</f>
        <v>0</v>
      </c>
      <c r="AK20" s="72">
        <f>AJ20/AH1*100</f>
        <v>0</v>
      </c>
    </row>
    <row r="21" spans="1:37" x14ac:dyDescent="0.3">
      <c r="A21" s="1">
        <v>16</v>
      </c>
      <c r="B21" s="1"/>
      <c r="C21" s="2"/>
      <c r="D21" s="2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65"/>
      <c r="AE21" s="2"/>
      <c r="AF21" s="6"/>
      <c r="AH21" s="95" t="s">
        <v>46</v>
      </c>
      <c r="AI21" s="96"/>
      <c r="AJ21" s="72">
        <f>COUNTIF(AF6:AF25,"&gt;=75")-AJ20</f>
        <v>0</v>
      </c>
      <c r="AK21" s="72">
        <f>AJ21/AH1*100</f>
        <v>0</v>
      </c>
    </row>
    <row r="22" spans="1:37" x14ac:dyDescent="0.3">
      <c r="A22" s="1">
        <v>17</v>
      </c>
      <c r="B22" s="1"/>
      <c r="C22" s="2"/>
      <c r="D22" s="2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65"/>
      <c r="AE22" s="2"/>
      <c r="AF22" s="6"/>
      <c r="AH22" s="95" t="s">
        <v>47</v>
      </c>
      <c r="AI22" s="97"/>
      <c r="AJ22" s="72">
        <v>14</v>
      </c>
      <c r="AK22" s="72">
        <f>AJ22/AH1*100</f>
        <v>100</v>
      </c>
    </row>
    <row r="23" spans="1:37" x14ac:dyDescent="0.3">
      <c r="A23" s="1">
        <v>18</v>
      </c>
      <c r="B23" s="1"/>
      <c r="C23" s="2"/>
      <c r="D23" s="2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65"/>
      <c r="AE23" s="2"/>
      <c r="AF23" s="6"/>
      <c r="AH23" s="95" t="s">
        <v>48</v>
      </c>
      <c r="AI23" s="97"/>
      <c r="AJ23" s="72">
        <f>COUNTIF(AF6:AF25,"&gt;=50")-AJ22-AJ21-AJ20</f>
        <v>-14</v>
      </c>
      <c r="AK23" s="72">
        <f>AJ23/AH1*100</f>
        <v>-100</v>
      </c>
    </row>
    <row r="24" spans="1:37" x14ac:dyDescent="0.3">
      <c r="A24" s="1">
        <v>19</v>
      </c>
      <c r="B24" s="1"/>
      <c r="C24" s="2"/>
      <c r="D24" s="2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65"/>
      <c r="AE24" s="2"/>
      <c r="AF24" s="6"/>
      <c r="AH24" s="95" t="s">
        <v>49</v>
      </c>
      <c r="AI24" s="97"/>
      <c r="AJ24" s="72">
        <f>COUNTIF(AF6:AF25,"&lt;50")</f>
        <v>14</v>
      </c>
      <c r="AK24" s="72">
        <f>AJ24/AH1*100</f>
        <v>100</v>
      </c>
    </row>
    <row r="25" spans="1:37" x14ac:dyDescent="0.3">
      <c r="A25" s="1">
        <v>20</v>
      </c>
      <c r="B25" s="1"/>
      <c r="C25" s="2"/>
      <c r="D25" s="2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65"/>
      <c r="AE25" s="2"/>
      <c r="AF25" s="6"/>
    </row>
    <row r="26" spans="1:37" x14ac:dyDescent="0.3">
      <c r="A26" s="1"/>
      <c r="B26" s="1"/>
      <c r="C26" s="2"/>
      <c r="D26" s="2"/>
      <c r="E26" s="7">
        <f t="shared" ref="E26:Q26" si="5">AVERAGE(E6:E25)/E1*100</f>
        <v>92.857142857142847</v>
      </c>
      <c r="F26" s="7">
        <f t="shared" si="5"/>
        <v>100</v>
      </c>
      <c r="G26" s="7">
        <f t="shared" si="5"/>
        <v>68.181818181818173</v>
      </c>
      <c r="H26" s="7">
        <f t="shared" si="5"/>
        <v>0</v>
      </c>
      <c r="I26" s="7">
        <f t="shared" si="5"/>
        <v>70.833333333333343</v>
      </c>
      <c r="J26" s="7">
        <f t="shared" si="5"/>
        <v>78.571428571428569</v>
      </c>
      <c r="K26" s="7">
        <f t="shared" si="5"/>
        <v>70</v>
      </c>
      <c r="L26" s="7">
        <f t="shared" si="5"/>
        <v>80.769230769230774</v>
      </c>
      <c r="M26" s="7">
        <f t="shared" si="5"/>
        <v>43.75</v>
      </c>
      <c r="N26" s="7">
        <f t="shared" si="5"/>
        <v>85.714285714285708</v>
      </c>
      <c r="O26" s="7">
        <f t="shared" si="5"/>
        <v>112.5</v>
      </c>
      <c r="P26" s="7">
        <f t="shared" si="5"/>
        <v>25</v>
      </c>
      <c r="Q26" s="7">
        <f t="shared" si="5"/>
        <v>78.571428571428569</v>
      </c>
      <c r="R26" s="7">
        <v>0</v>
      </c>
      <c r="S26" s="7">
        <v>0</v>
      </c>
      <c r="T26" s="7">
        <v>0</v>
      </c>
      <c r="U26" s="7">
        <f>AVERAGE(U6:U25)/U1*100</f>
        <v>75</v>
      </c>
      <c r="V26" s="7">
        <f>AVERAGE(V6:V25)/V1*100</f>
        <v>50</v>
      </c>
      <c r="W26" s="7"/>
      <c r="X26" s="7"/>
      <c r="Y26" s="7"/>
      <c r="Z26" s="7"/>
      <c r="AA26" s="7"/>
      <c r="AB26" s="7"/>
      <c r="AC26" s="7"/>
      <c r="AD26" s="36">
        <f>AVERAGE(AD6:AD25)</f>
        <v>12.928571428571429</v>
      </c>
      <c r="AE26" s="36">
        <f>AVERAGE(AE6:AE25)</f>
        <v>3</v>
      </c>
      <c r="AF26" s="36">
        <f>AVERAGE(AF6:AF25)</f>
        <v>39.393939393939391</v>
      </c>
      <c r="AH26" s="28"/>
      <c r="AI26" s="28"/>
      <c r="AJ26" s="28"/>
    </row>
    <row r="27" spans="1:37" s="28" customFormat="1" x14ac:dyDescent="0.3">
      <c r="C27" s="37"/>
      <c r="D27" s="37"/>
      <c r="AD27" s="38"/>
      <c r="AE27" s="37"/>
      <c r="AH27"/>
      <c r="AI27"/>
      <c r="AJ27"/>
    </row>
    <row r="28" spans="1:37" ht="322.5" customHeight="1" x14ac:dyDescent="0.3">
      <c r="E28" s="73" t="str">
        <f>'2'!B3</f>
        <v>1.1. 1.1. Особенности географического положения России. Территория и акватория, морские и сухопутные границы.
Умения устанавливать причинно-следственные связи, строить логическое рассуждение.
Умения создавать, применять и преобразовывать знаки и символы, модели и схемы для решения учебных и познавательных задач. 
Представления об основных этапах географического освоения Земли, открытиях великих путешественников и землепроходцев, исследованиях материков Земли.
Первичные компетенции использования территориального подхода как основы географического мышления, владение понятийным аппаратом географии.
Умения ориентироваться в источниках географической информации, выявлять взаимодополняющую географическую информацию. 
Умение различать изученные географические объекты</v>
      </c>
      <c r="F28" s="73" t="str">
        <f>'2'!B4</f>
        <v>1.2. 1.2. Особенности географического положения России. Территория и акватория, морские и сухопутные границы.    
Умения устанавливать причинно-следственные связи, строить логическое рассуждение.
Умения создавать, применять и преобразовывать знаки и символы, модели и схемы для решения учебных и познавательных задач. 
Представления об основных этапах географического освоения Земли, открытиях великих путешественников и землепроходцев, исследованиях материков Земли.
Первичные компетенции использования территориального подхода как основы географического мышления, владение понятийным аппаратом географии.
Умения ориентироваться в источниках географической информации, выявлять взаимодополняющую географическую информацию. 
Умение различать изученные географические объекты</v>
      </c>
      <c r="G28" s="73" t="str">
        <f>'2'!B5</f>
        <v>2.1. 2.1. Особенности географического положения России. Территория и акватория, морские и сухопутные границы.    
Умения определять понятия, создавать обобщения, устанавливать аналогии. 
Умения устанавливать причинно-следственные связи, строить логическое рассуждение.
Умения: ориентироваться в источниках географической информации; определять и сравнивать качественные и количественные показатели, характеризующие географические объекты, их положение в пространстве.
Умения использовать источники географической информации для решения различных задач: выявление географических зависимостей и закономерностей; расчет количественных показателей, характеризующих географические объекты, сопоставление географической информации</v>
      </c>
      <c r="H28" s="73" t="str">
        <f>'2'!B6</f>
        <v>2.2. 2.2. Особенности географического положения России. Территория и акватория, морские и сухопутные границы    
Умения определять понятия, создавать обобщения, устанавливать аналогии. 
Умения устанавливать причинно-следственные связи, строить логическое рассуждение.
Умения: ориентироваться в источниках географической информации; определять и сравнивать качественные и количественные показатели, характеризующие географические объекты, их положение в пространстве.
Умения использовать источники географической информации для решения различных задач: выявление географических зависимостей и закономерностей; расчет количественных показателей, характеризующих географические объекты, сопоставление географической информации</v>
      </c>
      <c r="I28" s="73" t="str">
        <f>'2'!B7</f>
        <v>3.1. 3.1. Природа России. Особенности геологического строения и распространения крупных форм рельефа    
Умения определять понятия, создавать обобщения, устанавливать аналогии, классифицировать. 
Умения устанавливать причинно-следственные связи, строить логическое рассуждение.
Умения: ориентироваться в источниках географической информации: находить и извлекать необходимую информацию; определять и сравнивать качественные и количественные показатели, характеризующие географические объекты, процессы и явления, их положение в пространстве; выявлять взаимодополняющую географическую информацию, представленную в одном или нескольких источниках.
Умения: различать изученные географические объекты, процессы и явления; сравнивать географические объекты, процессы и явления на основе известных характерных свойств.
Умение различать географические процессы и явления, определяющие особенности компонентов природы отдельных территорий</v>
      </c>
      <c r="J28" s="73" t="str">
        <f>'2'!B8</f>
        <v>3.2. 3.2. Природа России. Особенности геологического строения и распространения крупных форм рельефа    
Умения определять понятия, создавать обобщения, устанавливать аналогии, классифицировать. 
Умения устанавливать причинно-следственные связи, строить логическое рассуждение.
Умения: ориентироваться в источниках географической информации: находить и извлекать необходимую информацию; определять и сравнивать качественные и количественные показатели, характеризующие географические объекты, процессы и явления, их положение в пространстве; выявлять взаимодополняющую географическую информацию, представленную в одном или нескольких источниках.
Умения: различать изученные географические объекты, процессы и явления; сравнивать географические объекты, процессы и явления на основе известных характерных свойств.
Умение различать географические процессы и явления, определяющие особенности компонентов природы отдельных территорий</v>
      </c>
      <c r="K28" s="73" t="str">
        <f>'2'!B9</f>
        <v>3.3. 3.3. Природа России. Особенности геологического строения и распространения крупных форм рельефа    
Умения определять понятия, создавать обобщения, устанавливать аналогии, классифицировать. 
Умения устанавливать причинно-следственные связи, строить логическое рассуждение.
Умения: ориентироваться в источниках географической информации: находить и извлекать необходимую информацию; определять и сравнивать качественные и количественные показатели, характеризующие географические объекты, процессы и явления, их положение в пространстве; выявлять взаимодополняющую географическую информацию, представленную в одном или нескольких источниках.
Умения: различать изученные географические объекты, процессы и явления; сравнивать географические объекты, процессы и явления на основе известных характерных свойств.
Умение различать географические процессы и явления, определяющие особенности компонентов природы отдельных территорий</v>
      </c>
      <c r="L28" s="73" t="str">
        <f>'2'!B10</f>
        <v>4.1. 4.1. Природа России. Внутренние воды и водные ресурсы, особенности их размещения на территории страны. Моря России 
Умения устанавливать причинно-следственные связи, строить логическое рассуждение, умозаключение  и делать выводы.
Смысловое чтение.
Первичные компетенции использования территориального подхода как основы географического мышления, владение понятийным аппаратом географии.
Умения ориентироваться в источниках географической информации: находить и извлекать необходимую информацию; определять и сравнивать качественные и количественные показатели, характеризующие географические объекты, процессы и явления, их положение в пространстве; выявлять недостающую и/или взаимодополняющую географическую информацию, представленную в одном или нескольких источниках.
Умения использовать источники географической информации для решения различных задач: выявление географических зависимостей и закономерностей; расчет количественных показателей, характеризующих географические объекты</v>
      </c>
      <c r="M28" s="73" t="str">
        <f>'2'!B11</f>
        <v>4.2. 4.2. Природа России. Внутренние воды и водные ресурсы, особенности их размещения на территории страны. Моря России 
Умения устанавливать причинно-следственные связи, строить логическое рассуждение, умозаключение  и делать выводы.
Смысловое чтение.
Первичные компетенции использования территориального подхода как основы географического мышления, владение понятийным аппаратом географии.
Умения ориентироваться в источниках географической информации: находить и извлекать необходимую информацию; определять и сравнивать качественные и количественные показатели, характеризующие географические объекты, процессы и явления, их положение в пространстве; выявлять недостающую и/или взаимодополняющую географическую информацию, представленную в одном или нескольких источниках.
Умения использовать источники географической информации для решения различных задач: выявление географических зависимостей и закономерностей; расчет количественных показателей, характеризующих географические объекты</v>
      </c>
      <c r="N28" s="73" t="str">
        <f>'2'!B12</f>
        <v>4.3. 4.3. Умения использовать источники географической информации для решения различных задач: выявление географических зависимостей и закономерностей; расчет количественных показателей, характеризующих географические объекты</v>
      </c>
      <c r="O28" s="73" t="str">
        <f>'2'!B13</f>
        <v>5.1. 5.1. Природа России. 
Типы климатов, факторы их формирования, климатические пояса.
Климат и хозяйственная деятельность людей    
Умения определять понятия, создавать обобщения, устанавливать аналогии, классифицировать. 
Умения устанавливать причинно-следственные связи, строить логическое рассуждение.
Умения создавать, применять и преобразовывать знаки и символы, модели и схемы для решения учебных и познавательных задач.
Смысловое чтение.</v>
      </c>
      <c r="P28" s="73" t="str">
        <f>'2'!B14</f>
        <v>5.2. 5.2. Владение понятийным аппаратом географии.
Умения: находить и извлекать необходимую информацию; определять и сравнивать качественные и количественные показатели, характеризующие географические объекты, процессы и явления, их положение в пространстве; представлять в различных формах географическую информацию.
Умение использовать источники географической информации для решения различных задач.</v>
      </c>
      <c r="Q28" s="73" t="str">
        <f>'2'!B15</f>
        <v>5.3. 5.3. Умения: различать изученные географические объекты, процессы и явления; сравнивать географические объекты, процессы и явления на основе известных характерных свойств.
Способность использовать знания о географических законах и закономерностях, о взаимосвязях между изученными географическими объектами, процессами и явлениями для объяснения их свойств</v>
      </c>
      <c r="R28" s="73" t="str">
        <f>'2'!B16</f>
        <v>6.1. 6.1. Административно-территориальное устройство России. Часовые пояса. Растительный и животный мир России. Почвы. Природные зоны. Высотная поясность    
Умения определять понятия, создавать обобщения, устанавливать аналогии, классифицировать. 
Умения устанавливать причинно-следственные связи, строить логическое рассуждение.
Смысловое чтение.
Умение применять географическое мышление в познавательной, коммуникативной и социальной практике.
Первичные компетенции использования территориального подхода как основы географического мышления, владение понятийным аппаратом географии.</v>
      </c>
      <c r="S28" s="73" t="str">
        <f>'2'!B17</f>
        <v>6.2. 6.2. Умения ориентироваться в источниках географической информации: находить и извлекать необходимую информацию; определять и сравнивать качественные и количественные показатели, характеризующие географические объекты, процессы и явления; представлять в различных формах  географическую информацию.</v>
      </c>
      <c r="T28" s="73" t="str">
        <f>'2'!B18</f>
        <v>6.3. 6.3. Умение использовать источники географической информации для решения различных задач. 
Способность использовать знания о географических законах и закономерностях, а также о мировом, зональном, летнем и зимнем времени для решения практико-ориентированных задач по определению различий в поясном времени территорий в контексте  реальной жизни</v>
      </c>
      <c r="U28" s="73" t="str">
        <f>'2'!B19</f>
        <v>7.1. 7.1. Население России    Умения устанавливать причинно-следственные связи, строить логическое рассуждение, умозаключение и делать выводы.
Умения ориентироваться в источниках географической информации: находить и извлекать необходимую информацию; определять и сравнивать качественные и количественные показатели, характеризующие географические объекты, процессы и явления.
Способность использовать знания о населении и взаимосвязях между изученными демографическими процессами и явлениями для решения различных учебных и практико-ориентированных задач, а также различать (распознавать) демографические процессы и явления, характеризующие демографическую ситуацию в России и отдельных регионах</v>
      </c>
      <c r="V28" s="73" t="str">
        <f>'2'!B20</f>
        <v>7.2. 7.2. Население России    Умения устанавливать причинно-следственные связи, строить логическое рассуждение, умозаключение и делать выводы.
Умения ориентироваться в источниках географической информации: находить и извлекать необходимую информацию; определять и сравнивать качественные и количественные показатели, характеризующие географические объекты, процессы и явления.
Способность использовать знания о населении и взаимосвязях между изученными демографическими процессами и явлениями для решения различных учебных и практико-ориентированных задач, а также различать (распознавать) демографические процессы и явления, характеризующие демографическую ситуацию в России и отдельных регионах</v>
      </c>
      <c r="W28" s="73" t="e">
        <f>'2'!#REF!</f>
        <v>#REF!</v>
      </c>
      <c r="X28" s="73" t="e">
        <f>'2'!#REF!</f>
        <v>#REF!</v>
      </c>
      <c r="Y28" s="73" t="e">
        <f>'2'!#REF!</f>
        <v>#REF!</v>
      </c>
      <c r="Z28" s="73" t="e">
        <f>'2'!#REF!</f>
        <v>#REF!</v>
      </c>
      <c r="AA28" s="73" t="e">
        <f>'2'!#REF!</f>
        <v>#REF!</v>
      </c>
      <c r="AB28" s="73" t="e">
        <f>'2'!#REF!</f>
        <v>#REF!</v>
      </c>
      <c r="AC28" s="73" t="e">
        <f>'2'!#REF!</f>
        <v>#REF!</v>
      </c>
    </row>
    <row r="35" spans="3:4" x14ac:dyDescent="0.3">
      <c r="C35"/>
      <c r="D35"/>
    </row>
    <row r="36" spans="3:4" x14ac:dyDescent="0.3">
      <c r="C36"/>
      <c r="D36"/>
    </row>
    <row r="37" spans="3:4" x14ac:dyDescent="0.3">
      <c r="C37"/>
      <c r="D37"/>
    </row>
    <row r="38" spans="3:4" x14ac:dyDescent="0.3">
      <c r="C38"/>
      <c r="D38"/>
    </row>
    <row r="40" spans="3:4" x14ac:dyDescent="0.3">
      <c r="C40"/>
      <c r="D40"/>
    </row>
    <row r="41" spans="3:4" x14ac:dyDescent="0.3">
      <c r="C41"/>
      <c r="D41"/>
    </row>
    <row r="43" spans="3:4" x14ac:dyDescent="0.3">
      <c r="C43"/>
      <c r="D43"/>
    </row>
    <row r="44" spans="3:4" x14ac:dyDescent="0.3">
      <c r="C44"/>
      <c r="D44"/>
    </row>
    <row r="45" spans="3:4" x14ac:dyDescent="0.3">
      <c r="C45"/>
      <c r="D45"/>
    </row>
  </sheetData>
  <mergeCells count="25">
    <mergeCell ref="AH14:AI14"/>
    <mergeCell ref="AZ1:BA1"/>
    <mergeCell ref="AZ2:BA2"/>
    <mergeCell ref="A3:A5"/>
    <mergeCell ref="B3:B5"/>
    <mergeCell ref="C3:C5"/>
    <mergeCell ref="D3:D5"/>
    <mergeCell ref="E3:AC3"/>
    <mergeCell ref="AD3:AD5"/>
    <mergeCell ref="AE3:AE5"/>
    <mergeCell ref="AF3:AF5"/>
    <mergeCell ref="AZ3:BA3"/>
    <mergeCell ref="AZ4:BA4"/>
    <mergeCell ref="AZ5:BA5"/>
    <mergeCell ref="AH12:AI12"/>
    <mergeCell ref="AH13:AI13"/>
    <mergeCell ref="AH22:AI22"/>
    <mergeCell ref="AH23:AI23"/>
    <mergeCell ref="AH24:AI24"/>
    <mergeCell ref="AH15:AI15"/>
    <mergeCell ref="AH16:AI16"/>
    <mergeCell ref="AH17:AI17"/>
    <mergeCell ref="AH19:AI19"/>
    <mergeCell ref="AH20:AI20"/>
    <mergeCell ref="AH21:AI21"/>
  </mergeCells>
  <conditionalFormatting sqref="AE6:AE25">
    <cfRule type="cellIs" dxfId="5" priority="7" operator="equal">
      <formula>3</formula>
    </cfRule>
    <cfRule type="cellIs" dxfId="4" priority="8" operator="equal">
      <formula>4</formula>
    </cfRule>
    <cfRule type="cellIs" dxfId="3" priority="9" operator="equal">
      <formula>2</formula>
    </cfRule>
    <cfRule type="cellIs" dxfId="2" priority="10" operator="equal">
      <formula>5</formula>
    </cfRule>
  </conditionalFormatting>
  <conditionalFormatting sqref="E26:AC26">
    <cfRule type="cellIs" dxfId="1" priority="5" operator="lessThan">
      <formula>50</formula>
    </cfRule>
    <cfRule type="cellIs" dxfId="0" priority="6" operator="lessThan">
      <formula>50</formula>
    </cfRule>
  </conditionalFormatting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"/>
  <sheetViews>
    <sheetView tabSelected="1" workbookViewId="0">
      <selection activeCell="C10" sqref="C10"/>
    </sheetView>
  </sheetViews>
  <sheetFormatPr defaultRowHeight="14.4" x14ac:dyDescent="0.3"/>
  <cols>
    <col min="2" max="2" width="24" customWidth="1"/>
    <col min="3" max="7" width="9.33203125" bestFit="1" customWidth="1"/>
    <col min="8" max="8" width="11.5546875" bestFit="1" customWidth="1"/>
    <col min="9" max="9" width="10.44140625" bestFit="1" customWidth="1"/>
    <col min="10" max="10" width="9.33203125" bestFit="1" customWidth="1"/>
    <col min="11" max="11" width="9.33203125" customWidth="1"/>
    <col min="12" max="12" width="11.5546875" bestFit="1" customWidth="1"/>
  </cols>
  <sheetData>
    <row r="1" spans="1:13" s="17" customFormat="1" ht="21" customHeight="1" x14ac:dyDescent="0.3">
      <c r="A1" s="98" t="s">
        <v>2</v>
      </c>
      <c r="B1" s="100" t="s">
        <v>19</v>
      </c>
      <c r="C1" s="102" t="s">
        <v>20</v>
      </c>
      <c r="D1" s="104" t="s">
        <v>42</v>
      </c>
      <c r="E1" s="105"/>
      <c r="F1" s="105"/>
      <c r="G1" s="105"/>
      <c r="H1" s="105"/>
      <c r="I1" s="105"/>
      <c r="J1" s="105"/>
      <c r="K1" s="105"/>
      <c r="L1" s="106"/>
      <c r="M1" s="16"/>
    </row>
    <row r="2" spans="1:13" s="17" customFormat="1" ht="106.5" customHeight="1" x14ac:dyDescent="0.3">
      <c r="A2" s="99"/>
      <c r="B2" s="101"/>
      <c r="C2" s="103"/>
      <c r="D2" s="54" t="s">
        <v>21</v>
      </c>
      <c r="E2" s="54" t="s">
        <v>22</v>
      </c>
      <c r="F2" s="54" t="s">
        <v>23</v>
      </c>
      <c r="G2" s="54" t="s">
        <v>24</v>
      </c>
      <c r="H2" s="55" t="s">
        <v>29</v>
      </c>
      <c r="I2" s="55" t="s">
        <v>30</v>
      </c>
      <c r="J2" s="60" t="s">
        <v>26</v>
      </c>
      <c r="K2" s="60" t="s">
        <v>25</v>
      </c>
      <c r="L2" s="60" t="s">
        <v>32</v>
      </c>
      <c r="M2" s="18"/>
    </row>
    <row r="3" spans="1:13" s="17" customFormat="1" ht="13.8" x14ac:dyDescent="0.3">
      <c r="A3" s="19" t="s">
        <v>56</v>
      </c>
      <c r="B3" s="20" t="s">
        <v>106</v>
      </c>
      <c r="C3" s="21">
        <f>'9А'!AH1</f>
        <v>14</v>
      </c>
      <c r="D3" s="56">
        <f>'9А'!AI10</f>
        <v>1</v>
      </c>
      <c r="E3" s="56">
        <f>'9А'!AI9</f>
        <v>0</v>
      </c>
      <c r="F3" s="56">
        <f>'9А'!AI8</f>
        <v>13</v>
      </c>
      <c r="G3" s="56">
        <f>'9А'!AI7</f>
        <v>0</v>
      </c>
      <c r="H3" s="57">
        <f>'9А'!AJ13</f>
        <v>100</v>
      </c>
      <c r="I3" s="57">
        <f>'9А'!AJ14</f>
        <v>7.1428571428571423</v>
      </c>
      <c r="J3" s="61">
        <f>'9А'!AJ15</f>
        <v>15.5</v>
      </c>
      <c r="K3" s="61">
        <f>'9А'!AJ16</f>
        <v>3.1428571428571428</v>
      </c>
      <c r="L3" s="61">
        <f>'9А'!AJ17</f>
        <v>61.858379715522574</v>
      </c>
      <c r="M3" s="22"/>
    </row>
    <row r="4" spans="1:13" s="17" customFormat="1" ht="13.8" x14ac:dyDescent="0.3">
      <c r="A4" s="19" t="s">
        <v>57</v>
      </c>
      <c r="B4" s="23" t="s">
        <v>106</v>
      </c>
      <c r="C4" s="21">
        <f>'9В'!AH1</f>
        <v>14</v>
      </c>
      <c r="D4" s="56">
        <f>'9В'!AI10</f>
        <v>0</v>
      </c>
      <c r="E4" s="56">
        <f>'9В'!AI9</f>
        <v>0</v>
      </c>
      <c r="F4" s="56">
        <f>'9В'!AI8</f>
        <v>14</v>
      </c>
      <c r="G4" s="56">
        <f>'9В'!AI7</f>
        <v>0</v>
      </c>
      <c r="H4" s="57">
        <f>'9А'!AJ13</f>
        <v>100</v>
      </c>
      <c r="I4" s="57">
        <f>'9В'!AJ14</f>
        <v>0</v>
      </c>
      <c r="J4" s="61">
        <f>'9В'!AJ15</f>
        <v>12.928571428571429</v>
      </c>
      <c r="K4" s="61">
        <f>'9В'!AJ16</f>
        <v>3</v>
      </c>
      <c r="L4" s="61">
        <f>'9В'!AJ17</f>
        <v>39.393939393939391</v>
      </c>
      <c r="M4" s="22"/>
    </row>
    <row r="5" spans="1:13" s="17" customFormat="1" ht="13.8" x14ac:dyDescent="0.3">
      <c r="A5" s="25" t="s">
        <v>55</v>
      </c>
      <c r="B5" s="26" t="s">
        <v>27</v>
      </c>
      <c r="C5" s="24">
        <f>SUM(C3:C4)</f>
        <v>28</v>
      </c>
      <c r="D5" s="58">
        <f>SUM(D3:D4)</f>
        <v>1</v>
      </c>
      <c r="E5" s="58">
        <f>SUM(E3:E4)</f>
        <v>0</v>
      </c>
      <c r="F5" s="58">
        <f>SUM(F3:F4)</f>
        <v>27</v>
      </c>
      <c r="G5" s="58">
        <f>SUM(G3:G4)</f>
        <v>0</v>
      </c>
      <c r="H5" s="59">
        <f>'1'!AF49</f>
        <v>96.551724137931032</v>
      </c>
      <c r="I5" s="59">
        <f>'1'!AF50</f>
        <v>3.4482758620689653</v>
      </c>
      <c r="J5" s="62">
        <f>'1'!AF51</f>
        <v>14.214285714285714</v>
      </c>
      <c r="K5" s="62">
        <f>'1'!AF52</f>
        <v>3.0714285714285716</v>
      </c>
      <c r="L5" s="62">
        <f>'1'!AF53</f>
        <v>43.434343434343425</v>
      </c>
      <c r="M5" s="22"/>
    </row>
  </sheetData>
  <mergeCells count="4">
    <mergeCell ref="A1:A2"/>
    <mergeCell ref="B1:B2"/>
    <mergeCell ref="C1:C2"/>
    <mergeCell ref="D1:L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Листы</vt:lpstr>
      </vt:variant>
      <vt:variant>
        <vt:i4>5</vt:i4>
      </vt:variant>
      <vt:variant>
        <vt:lpstr>Диаграммы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11" baseType="lpstr">
      <vt:lpstr>1</vt:lpstr>
      <vt:lpstr>2</vt:lpstr>
      <vt:lpstr>9А</vt:lpstr>
      <vt:lpstr>9В</vt:lpstr>
      <vt:lpstr>показатели</vt:lpstr>
      <vt:lpstr>уровни</vt:lpstr>
      <vt:lpstr>отметки</vt:lpstr>
      <vt:lpstr>качество</vt:lpstr>
      <vt:lpstr>процент вып-я</vt:lpstr>
      <vt:lpstr>задания</vt:lpstr>
      <vt:lpstr>'1'!Область_печати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С. Николаева</dc:creator>
  <cp:lastModifiedBy>User</cp:lastModifiedBy>
  <dcterms:created xsi:type="dcterms:W3CDTF">2016-10-24T20:28:15Z</dcterms:created>
  <dcterms:modified xsi:type="dcterms:W3CDTF">2023-01-22T08:52:01Z</dcterms:modified>
</cp:coreProperties>
</file>