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115" windowHeight="7995" tabRatio="608" activeTab="8"/>
  </bookViews>
  <sheets>
    <sheet name="1" sheetId="4" r:id="rId1"/>
    <sheet name="2" sheetId="5" r:id="rId2"/>
    <sheet name="уровни" sheetId="13" r:id="rId3"/>
    <sheet name="8А" sheetId="11" r:id="rId4"/>
    <sheet name="показатели" sheetId="6" r:id="rId5"/>
    <sheet name="отметки" sheetId="14" r:id="rId6"/>
    <sheet name="качество" sheetId="15" r:id="rId7"/>
    <sheet name="процент вып-я" sheetId="16" r:id="rId8"/>
    <sheet name="задания" sheetId="17" r:id="rId9"/>
  </sheets>
  <definedNames>
    <definedName name="_xlnm._FilterDatabase" localSheetId="0" hidden="1">'1'!$E$3:$V$27</definedName>
    <definedName name="_xlnm.Print_Area" localSheetId="0">'1'!$A$2:$V$45</definedName>
  </definedNames>
  <calcPr calcId="145621"/>
</workbook>
</file>

<file path=xl/calcChain.xml><?xml version="1.0" encoding="utf-8"?>
<calcChain xmlns="http://schemas.openxmlformats.org/spreadsheetml/2006/main">
  <c r="F1" i="11" l="1"/>
  <c r="G1" i="11"/>
  <c r="H1" i="11"/>
  <c r="I1" i="11"/>
  <c r="J1" i="11"/>
  <c r="K1" i="11"/>
  <c r="L1" i="11"/>
  <c r="M1" i="11"/>
  <c r="N1" i="11"/>
  <c r="O1" i="11"/>
  <c r="P1" i="11"/>
  <c r="AI2" i="11" s="1"/>
  <c r="H14" i="5" s="1"/>
  <c r="Q1" i="11"/>
  <c r="AJ2" i="11" s="1"/>
  <c r="H15" i="5" s="1"/>
  <c r="R1" i="11"/>
  <c r="AK2" i="11" s="1"/>
  <c r="H16" i="5" s="1"/>
  <c r="S1" i="11"/>
  <c r="S27" i="11" s="1"/>
  <c r="AM2" i="11"/>
  <c r="AN2" i="11"/>
  <c r="AO2" i="11"/>
  <c r="AQ2" i="11"/>
  <c r="AR2" i="11"/>
  <c r="AS2" i="11"/>
  <c r="AU2" i="11"/>
  <c r="AV2" i="11"/>
  <c r="E1" i="11"/>
  <c r="AP2" i="11"/>
  <c r="AI4" i="11"/>
  <c r="AJ4" i="11"/>
  <c r="AK4" i="11"/>
  <c r="AL4" i="11"/>
  <c r="AM4" i="11"/>
  <c r="AN4" i="11"/>
  <c r="AO4" i="11"/>
  <c r="AP4" i="11"/>
  <c r="AQ4" i="11"/>
  <c r="AR4" i="11"/>
  <c r="AS4" i="11"/>
  <c r="AT4" i="11"/>
  <c r="AU4" i="11"/>
  <c r="AV4" i="11"/>
  <c r="AI5" i="11"/>
  <c r="AJ5" i="11"/>
  <c r="AK5" i="11"/>
  <c r="AL5" i="11"/>
  <c r="AM5" i="11"/>
  <c r="AN5" i="11"/>
  <c r="AO5" i="11"/>
  <c r="AP5" i="11"/>
  <c r="AQ5" i="11"/>
  <c r="AR5" i="11"/>
  <c r="AS5" i="11"/>
  <c r="AT5" i="11"/>
  <c r="AU5" i="11"/>
  <c r="AV5" i="11"/>
  <c r="Y7" i="11"/>
  <c r="R27" i="11"/>
  <c r="S29" i="11"/>
  <c r="R29" i="11"/>
  <c r="Q29" i="11"/>
  <c r="U36" i="4"/>
  <c r="V36" i="4" s="1"/>
  <c r="V1" i="4"/>
  <c r="Q27" i="4"/>
  <c r="R27" i="4"/>
  <c r="S27" i="4"/>
  <c r="Q30" i="4"/>
  <c r="I15" i="5" s="1"/>
  <c r="G15" i="5" s="1"/>
  <c r="R30" i="4"/>
  <c r="I16" i="5" s="1"/>
  <c r="G16" i="5" s="1"/>
  <c r="S30" i="4"/>
  <c r="I17" i="5" s="1"/>
  <c r="G17" i="5" s="1"/>
  <c r="Q32" i="4"/>
  <c r="R32" i="4"/>
  <c r="S32" i="4"/>
  <c r="Q33" i="4"/>
  <c r="R33" i="4"/>
  <c r="S33" i="4"/>
  <c r="AT2" i="11" l="1"/>
  <c r="AT3" i="11" s="1"/>
  <c r="AL2" i="11"/>
  <c r="H17" i="5" s="1"/>
  <c r="V6" i="4"/>
  <c r="AO3" i="11"/>
  <c r="Q27" i="11"/>
  <c r="AS3" i="11"/>
  <c r="AK3" i="11"/>
  <c r="AP3" i="11"/>
  <c r="AV3" i="11"/>
  <c r="AR3" i="11"/>
  <c r="AN3" i="11"/>
  <c r="AJ3" i="11"/>
  <c r="AU3" i="11"/>
  <c r="AQ3" i="11"/>
  <c r="AM3" i="11"/>
  <c r="AI3" i="11"/>
  <c r="Q31" i="4"/>
  <c r="R31" i="4"/>
  <c r="S31" i="4"/>
  <c r="P29" i="11"/>
  <c r="O29" i="11"/>
  <c r="N29" i="11"/>
  <c r="M29" i="11"/>
  <c r="L29" i="11"/>
  <c r="K29" i="11"/>
  <c r="J29" i="11"/>
  <c r="I29" i="11"/>
  <c r="H29" i="11"/>
  <c r="G29" i="11"/>
  <c r="F29" i="11"/>
  <c r="E29" i="11"/>
  <c r="AL3" i="11" l="1"/>
  <c r="F30" i="4"/>
  <c r="I4" i="5" s="1"/>
  <c r="G4" i="5" s="1"/>
  <c r="G30" i="4"/>
  <c r="I5" i="5" s="1"/>
  <c r="G5" i="5" s="1"/>
  <c r="H30" i="4"/>
  <c r="I6" i="5" s="1"/>
  <c r="G6" i="5" s="1"/>
  <c r="I30" i="4"/>
  <c r="I7" i="5" s="1"/>
  <c r="G7" i="5" s="1"/>
  <c r="J30" i="4"/>
  <c r="I8" i="5" s="1"/>
  <c r="G8" i="5" s="1"/>
  <c r="K30" i="4"/>
  <c r="I9" i="5" s="1"/>
  <c r="G9" i="5" s="1"/>
  <c r="L30" i="4"/>
  <c r="I10" i="5" s="1"/>
  <c r="G10" i="5" s="1"/>
  <c r="M30" i="4"/>
  <c r="I11" i="5" s="1"/>
  <c r="G11" i="5" s="1"/>
  <c r="N30" i="4"/>
  <c r="I12" i="5" s="1"/>
  <c r="G12" i="5" s="1"/>
  <c r="O30" i="4"/>
  <c r="I13" i="5" s="1"/>
  <c r="G13" i="5" s="1"/>
  <c r="P30" i="4"/>
  <c r="I14" i="5" s="1"/>
  <c r="G14" i="5" s="1"/>
  <c r="E30" i="4"/>
  <c r="I3" i="5" s="1"/>
  <c r="G3" i="5" s="1"/>
  <c r="C3" i="6"/>
  <c r="Z16" i="11"/>
  <c r="K3" i="6" s="1"/>
  <c r="Z15" i="11"/>
  <c r="J3" i="6" s="1"/>
  <c r="Y10" i="11"/>
  <c r="Z10" i="11" s="1"/>
  <c r="Y9" i="11"/>
  <c r="Y8" i="11"/>
  <c r="F3" i="6" s="1"/>
  <c r="Z7" i="11"/>
  <c r="AH5" i="11"/>
  <c r="AG5" i="11"/>
  <c r="AF5" i="11"/>
  <c r="AE5" i="11"/>
  <c r="AD5" i="11"/>
  <c r="AC5" i="11"/>
  <c r="AB5" i="11"/>
  <c r="AA5" i="11"/>
  <c r="Z5" i="11"/>
  <c r="Y5" i="11"/>
  <c r="X5" i="11"/>
  <c r="AH4" i="11"/>
  <c r="AG4" i="11"/>
  <c r="AF4" i="11"/>
  <c r="AE4" i="11"/>
  <c r="AD4" i="11"/>
  <c r="AC4" i="11"/>
  <c r="AB4" i="11"/>
  <c r="AA4" i="11"/>
  <c r="Z4" i="11"/>
  <c r="Y4" i="11"/>
  <c r="X4" i="11"/>
  <c r="AH2" i="11"/>
  <c r="H13" i="5" s="1"/>
  <c r="AG2" i="11"/>
  <c r="H12" i="5" s="1"/>
  <c r="AF2" i="11"/>
  <c r="H11" i="5" s="1"/>
  <c r="AE2" i="11"/>
  <c r="H10" i="5" s="1"/>
  <c r="AD2" i="11"/>
  <c r="H9" i="5" s="1"/>
  <c r="AC2" i="11"/>
  <c r="H8" i="5" s="1"/>
  <c r="AB2" i="11"/>
  <c r="H7" i="5" s="1"/>
  <c r="AA2" i="11"/>
  <c r="H6" i="5" s="1"/>
  <c r="Z2" i="11"/>
  <c r="H5" i="5" s="1"/>
  <c r="Y2" i="11"/>
  <c r="H4" i="5" s="1"/>
  <c r="X2" i="11"/>
  <c r="H3" i="5" s="1"/>
  <c r="U27" i="11"/>
  <c r="T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V1" i="11"/>
  <c r="V6" i="11" s="1"/>
  <c r="F32" i="4"/>
  <c r="G32" i="4"/>
  <c r="H32" i="4"/>
  <c r="I32" i="4"/>
  <c r="J32" i="4"/>
  <c r="K32" i="4"/>
  <c r="L32" i="4"/>
  <c r="M32" i="4"/>
  <c r="N32" i="4"/>
  <c r="O32" i="4"/>
  <c r="P32" i="4"/>
  <c r="E32" i="4"/>
  <c r="U27" i="4"/>
  <c r="T27" i="4"/>
  <c r="V8" i="11" l="1"/>
  <c r="V12" i="11"/>
  <c r="V20" i="11"/>
  <c r="V24" i="11"/>
  <c r="V9" i="11"/>
  <c r="V13" i="11"/>
  <c r="V17" i="11"/>
  <c r="V21" i="11"/>
  <c r="V25" i="11"/>
  <c r="V10" i="11"/>
  <c r="V14" i="11"/>
  <c r="V18" i="11"/>
  <c r="V22" i="11"/>
  <c r="V26" i="11"/>
  <c r="V7" i="11"/>
  <c r="V11" i="11"/>
  <c r="V15" i="11"/>
  <c r="V19" i="11"/>
  <c r="V23" i="11"/>
  <c r="V16" i="11"/>
  <c r="Z3" i="11"/>
  <c r="AD3" i="11"/>
  <c r="AH3" i="11"/>
  <c r="AA3" i="11"/>
  <c r="AE3" i="11"/>
  <c r="X3" i="11"/>
  <c r="AB3" i="11"/>
  <c r="AF3" i="11"/>
  <c r="Z14" i="11"/>
  <c r="I3" i="6" s="1"/>
  <c r="Y3" i="11"/>
  <c r="AC3" i="11"/>
  <c r="AG3" i="11"/>
  <c r="Z13" i="11"/>
  <c r="D3" i="6"/>
  <c r="E3" i="6"/>
  <c r="G3" i="6"/>
  <c r="Z8" i="11"/>
  <c r="Z9" i="11"/>
  <c r="V45" i="4"/>
  <c r="K4" i="6" s="1"/>
  <c r="V44" i="4"/>
  <c r="J4" i="6" s="1"/>
  <c r="U39" i="4"/>
  <c r="V39" i="4" s="1"/>
  <c r="U38" i="4"/>
  <c r="U37" i="4"/>
  <c r="V37" i="4" s="1"/>
  <c r="H3" i="6" l="1"/>
  <c r="Z20" i="11"/>
  <c r="Z24" i="11"/>
  <c r="AA24" i="11" s="1"/>
  <c r="Z12" i="11"/>
  <c r="Z17" i="11"/>
  <c r="L3" i="6" s="1"/>
  <c r="V27" i="11"/>
  <c r="V43" i="4"/>
  <c r="I4" i="6" s="1"/>
  <c r="C4" i="6"/>
  <c r="V38" i="4"/>
  <c r="V42" i="4"/>
  <c r="H4" i="6" s="1"/>
  <c r="G4" i="6"/>
  <c r="F4" i="6"/>
  <c r="D4" i="6"/>
  <c r="E4" i="6"/>
  <c r="Z21" i="11" l="1"/>
  <c r="AA20" i="11"/>
  <c r="F33" i="4"/>
  <c r="G33" i="4"/>
  <c r="H33" i="4"/>
  <c r="I33" i="4"/>
  <c r="J33" i="4"/>
  <c r="K33" i="4"/>
  <c r="L33" i="4"/>
  <c r="M33" i="4"/>
  <c r="N33" i="4"/>
  <c r="O33" i="4"/>
  <c r="P33" i="4"/>
  <c r="E33" i="4"/>
  <c r="F27" i="4"/>
  <c r="G27" i="4"/>
  <c r="H27" i="4"/>
  <c r="I27" i="4"/>
  <c r="J27" i="4"/>
  <c r="K27" i="4"/>
  <c r="L27" i="4"/>
  <c r="M27" i="4"/>
  <c r="N27" i="4"/>
  <c r="O27" i="4"/>
  <c r="P27" i="4"/>
  <c r="E27" i="4"/>
  <c r="Z22" i="11" l="1"/>
  <c r="AA21" i="11"/>
  <c r="V7" i="4"/>
  <c r="V9" i="4"/>
  <c r="V11" i="4"/>
  <c r="V13" i="4"/>
  <c r="V15" i="4"/>
  <c r="V17" i="4"/>
  <c r="V19" i="4"/>
  <c r="V21" i="4"/>
  <c r="V23" i="4"/>
  <c r="V8" i="4"/>
  <c r="V10" i="4"/>
  <c r="V12" i="4"/>
  <c r="V14" i="4"/>
  <c r="V16" i="4"/>
  <c r="V18" i="4"/>
  <c r="V20" i="4"/>
  <c r="V22" i="4"/>
  <c r="V24" i="4"/>
  <c r="M31" i="4"/>
  <c r="I31" i="4"/>
  <c r="E31" i="4"/>
  <c r="P31" i="4"/>
  <c r="L31" i="4"/>
  <c r="H31" i="4"/>
  <c r="O31" i="4"/>
  <c r="K31" i="4"/>
  <c r="G31" i="4"/>
  <c r="N31" i="4"/>
  <c r="J31" i="4"/>
  <c r="F31" i="4"/>
  <c r="V26" i="4"/>
  <c r="V25" i="4"/>
  <c r="V41" i="4" l="1"/>
  <c r="Z23" i="11"/>
  <c r="AA23" i="11" s="1"/>
  <c r="AA22" i="11"/>
  <c r="J46" i="4"/>
  <c r="K46" i="4" s="1"/>
  <c r="J42" i="4"/>
  <c r="K42" i="4" s="1"/>
  <c r="V27" i="4"/>
  <c r="V46" i="4"/>
  <c r="L4" i="6" s="1"/>
  <c r="J43" i="4" l="1"/>
  <c r="K43" i="4" l="1"/>
  <c r="J44" i="4"/>
  <c r="K44" i="4" l="1"/>
  <c r="J45" i="4"/>
  <c r="K45" i="4" s="1"/>
</calcChain>
</file>

<file path=xl/sharedStrings.xml><?xml version="1.0" encoding="utf-8"?>
<sst xmlns="http://schemas.openxmlformats.org/spreadsheetml/2006/main" count="321" uniqueCount="95">
  <si>
    <t>N</t>
  </si>
  <si>
    <t>Фамилия</t>
  </si>
  <si>
    <t>Класс</t>
  </si>
  <si>
    <t>Вариант</t>
  </si>
  <si>
    <t>Первичный балл</t>
  </si>
  <si>
    <t>Отметка</t>
  </si>
  <si>
    <t>Выполнение заданий</t>
  </si>
  <si>
    <t>% вып-я</t>
  </si>
  <si>
    <t>не справились</t>
  </si>
  <si>
    <t>не приступали</t>
  </si>
  <si>
    <t>писало работу</t>
  </si>
  <si>
    <t>справились без ошибок</t>
  </si>
  <si>
    <t>допустили ошибки</t>
  </si>
  <si>
    <t>отметка 2</t>
  </si>
  <si>
    <t>отметка 3</t>
  </si>
  <si>
    <t>отметка 4</t>
  </si>
  <si>
    <t>отметка 5</t>
  </si>
  <si>
    <t>уровень обученности</t>
  </si>
  <si>
    <t>средняя отметка</t>
  </si>
  <si>
    <t>ФИО учителя</t>
  </si>
  <si>
    <t>Кол-во учащихся</t>
  </si>
  <si>
    <t>"5"</t>
  </si>
  <si>
    <t>"4"</t>
  </si>
  <si>
    <t>"3"</t>
  </si>
  <si>
    <t>"2"</t>
  </si>
  <si>
    <t>Средний оценочный балл</t>
  </si>
  <si>
    <t>Средний тестовый балл</t>
  </si>
  <si>
    <t>ИТОГО</t>
  </si>
  <si>
    <t>средний тестовый балл</t>
  </si>
  <si>
    <t>Уровень обученности</t>
  </si>
  <si>
    <t>Качество обученности</t>
  </si>
  <si>
    <t>качество обученности</t>
  </si>
  <si>
    <t>Средний процент выполнения</t>
  </si>
  <si>
    <t xml:space="preserve">№ задания </t>
  </si>
  <si>
    <t>справились без ошибок (в %)</t>
  </si>
  <si>
    <t>Максимум</t>
  </si>
  <si>
    <t>класс</t>
  </si>
  <si>
    <t>По ОО</t>
  </si>
  <si>
    <t>По региону</t>
  </si>
  <si>
    <t>По России</t>
  </si>
  <si>
    <t>Максимум за задание</t>
  </si>
  <si>
    <t xml:space="preserve">проверяемые требования (умения) </t>
  </si>
  <si>
    <t xml:space="preserve">Итоги </t>
  </si>
  <si>
    <t>справились c ошибками (в %)</t>
  </si>
  <si>
    <t>ВЫСОКИЙ</t>
  </si>
  <si>
    <t>ПОВЫШЕННЫЙ</t>
  </si>
  <si>
    <t>БАЗОВЫЙ</t>
  </si>
  <si>
    <t>ПОНИЖЕННЫЙ</t>
  </si>
  <si>
    <t>НЕДОСТАТОЧНЫЙ</t>
  </si>
  <si>
    <t>%</t>
  </si>
  <si>
    <t>кол-во</t>
  </si>
  <si>
    <t>уровень</t>
  </si>
  <si>
    <t>набрали МАХ</t>
  </si>
  <si>
    <t>средний % вып-я</t>
  </si>
  <si>
    <t>среднее</t>
  </si>
  <si>
    <t>1.1. 1.1. Приобретение теоретических знаний и опыта применения полученных знаний и умений для определения собственной активной позиции в общественной жизни, для решения типичных задач в области социальных отношений, адекватных возрасту обучающихся, межличностных отношений, включая отношения между людьми различных национальностей и вероисповеданий, возрастов и социальных групп;
развитие социального кругозора и формирование познавательного интереса к изучению общественных дисциплин.</t>
  </si>
  <si>
    <t>1.2. 1.2. В модельных и реальных ситуациях выделять сущностные характеристики и основные виды деятельности людей, объяснять роль мотивов в деятельности человека;
Выполнять несложные практические задания по анализу ситуаций, связанных с различными способами разрешения межличностных конфликтов; 
Выражать собственное отношение к различным способам разрешения межличностных конфликтов.</t>
  </si>
  <si>
    <t>2. 2. Использовать знания о биологическом и социальном в человеке для характеристики его природы; характеризовать и иллюстрировать конкретными примерами группы потребностей человека; приводить примеры основных видов деятельности человека; различать экономические, социальные, политические, культурные явления и процессы общественной жизни.</t>
  </si>
  <si>
    <t>3.1. 3.1. Освоение приемов работы с социально значимой информацией, ее осмысление; развитие способностей обучающихся делать необходимые выводы и давать обоснованные оценки социальным событиям и процессам;
развитие социального кругозора и формирование познавательного интереса к изучению общественных дисциплин</t>
  </si>
  <si>
    <t>3.2. 3.2. Находить, извлекать и осмысливать информацию различного характера, полученную из доступных источников (фотоизображений), 
систематизировать, анализировать полученные данные; применять полученную информацию для соотнесения собственного поведения и поступков других людей с нормами поведения, установленными законом</t>
  </si>
  <si>
    <t>4. 4. Использовать знания о биологическом и социальном в человеке для характеристики его природы; характеризовать и иллюстрировать конкретными примерами группы потребностей человека; приводить примеры основных видов деятельности человека; различать экономические, социальные, политические, культурные явления и процессы общественной жизни.</t>
  </si>
  <si>
    <t>5.1. 5.1. Понимание основных принципов жизни общества, основ современных научных теорий общественного развития; формирование основ правосознания для соотнесения собственного поведения и поступков других людей с нравственными ценностями и нормами поведения, установленными законодательством Российской Федерации, убежденности в необходимости защищать правопорядок правовыми способами и средствами, умений реализовывать основные социальные роли в пределах своей дееспособности</t>
  </si>
  <si>
    <t>5.2. 5.2. Развитие социального кругозора и формирование познавательного интереса к изучению общественных дисциплин
Использовать знания о биологическом и социальном в человеке для характеристики его природы; характеризовать и иллюстрировать конкретными примерами группы потребностей человека; приводить примеры основных видов деятельности человека; различать экономические, социальные, политические, культурные явления и процессы общественной жизни; наблюдать и характеризовать явления и события, происходящие в различных сферах общественной жизни</t>
  </si>
  <si>
    <t>6. 6. Приобретение теоретических знаний и опыта применения полученных знаний и умений для определения собственной активной позиции в общественной жизни, для решения типичных задач в области социальных отношений, адекватных возрасту обучающихся, межличностных отношений, включая отношения между людьми различных национальностей и вероисповеданий, возрастов и социальных групп; развитие социального кругозора и формирование познавательного интереса к изучению общественных дисциплин.</t>
  </si>
  <si>
    <t>7.1. 7.1. Освоение приемов работы с социально значимой информацией, ее осмысление; развитие способностей обучающихся делать необходимые выводы и давать обоснованные оценки социальным событиям и процессам; развитие социального кругозора и формирование познавательного интереса к изучению общественных дисциплин.</t>
  </si>
  <si>
    <t>7.2. 7.2.  Находить, извлекать и осмысливать информацию различного характера, полученную из доступных источников (фотоизображений),  систематизировать, анализировать полученные данные; применять полученную информацию для соотнесения собственного поведения и поступков других людей с нормами поведения, установленными законом.</t>
  </si>
  <si>
    <t>8. 8. Приобретение теоретических знаний и опыта применения полученных знаний и умений для определения собственной активной позиции в общественной жизни, для решения типичных задач в области социальных отношений, адекватных возрасту обучающихся, межличностных отношений, включая отношения между людьми различных национальностей и вероисповеданий, возрастов и социальных групп; развитие социального кругозора и формирование познавательного интереса к изучению общественных дисциплин.</t>
  </si>
  <si>
    <t>9.1. 9.1. Умение осознанно использовать речевые средства в соответствии с задачей коммуникации; владение устной и письменной речью, монологической контекстной речью.</t>
  </si>
  <si>
    <t>9.2. 9.2.  Анализировать несложные практические ситуации, связанные с гражданскими, семейными, трудовыми правоотношениями; в предлагаемых модельных ситуациях определять признаки правонарушения, проступка, преступления; исследовать несложные практические ситуации, связанные с защитой прав и интересов детей, оставшихся без попечения родителей</t>
  </si>
  <si>
    <t>9.3. 9.3. Находить, извлекать и осмысливать информацию правового характера, полученную из доступных источников, систематизировать, анализировать полученные данные; применять полученную информацию для соотнесения собственного поведения и поступков других людей с нормами поведения, установленными законом.</t>
  </si>
  <si>
    <t>8А</t>
  </si>
  <si>
    <t>А</t>
  </si>
  <si>
    <t>X</t>
  </si>
  <si>
    <t>Ашихмин Илья</t>
  </si>
  <si>
    <t>Елисеев Артём</t>
  </si>
  <si>
    <t>Ермаков Андрей</t>
  </si>
  <si>
    <t>Камамедова Диана</t>
  </si>
  <si>
    <t>Краснов Дмитрий</t>
  </si>
  <si>
    <t>Крикунова Лиана</t>
  </si>
  <si>
    <t>Мельников Денис</t>
  </si>
  <si>
    <t>Сурков Максим</t>
  </si>
  <si>
    <t>Тумайкина Анастасия</t>
  </si>
  <si>
    <t>Фёдоров Станислав</t>
  </si>
  <si>
    <t>Фёдорова Марианна</t>
  </si>
  <si>
    <t>Хасанов Салават</t>
  </si>
  <si>
    <t>Мирзоев Иброхим</t>
  </si>
  <si>
    <t>Овсянников Егор</t>
  </si>
  <si>
    <t>Шилко Сергей</t>
  </si>
  <si>
    <t>Лаврин Владислав</t>
  </si>
  <si>
    <t>Чернов Глеб</t>
  </si>
  <si>
    <t>Зубакин Тимур</t>
  </si>
  <si>
    <t>Сидоркина Дарья</t>
  </si>
  <si>
    <t>Бугакова Анастасия</t>
  </si>
  <si>
    <t>Зюзькин Денис</t>
  </si>
  <si>
    <t>Ершова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</si>
</sst>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rgb="FF000000"/>
      <name val="Calibri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4" fillId="0" borderId="0"/>
    <xf numFmtId="0" fontId="15" fillId="0" borderId="0"/>
  </cellStyleXfs>
  <cellXfs count="10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shrinkToFit="1"/>
    </xf>
    <xf numFmtId="0" fontId="0" fillId="2" borderId="1" xfId="0" applyFill="1" applyBorder="1"/>
    <xf numFmtId="0" fontId="0" fillId="4" borderId="1" xfId="0" applyFill="1" applyBorder="1"/>
    <xf numFmtId="164" fontId="0" fillId="4" borderId="1" xfId="0" applyNumberFormat="1" applyFill="1" applyBorder="1" applyAlignment="1">
      <alignment shrinkToFit="1"/>
    </xf>
    <xf numFmtId="0" fontId="0" fillId="5" borderId="1" xfId="0" applyFill="1" applyBorder="1"/>
    <xf numFmtId="164" fontId="0" fillId="5" borderId="1" xfId="0" applyNumberFormat="1" applyFill="1" applyBorder="1" applyAlignment="1">
      <alignment shrinkToFit="1"/>
    </xf>
    <xf numFmtId="164" fontId="0" fillId="2" borderId="1" xfId="0" applyNumberFormat="1" applyFill="1" applyBorder="1" applyAlignment="1">
      <alignment shrinkToFit="1"/>
    </xf>
    <xf numFmtId="0" fontId="0" fillId="3" borderId="1" xfId="0" applyFill="1" applyBorder="1"/>
    <xf numFmtId="164" fontId="0" fillId="3" borderId="1" xfId="0" applyNumberFormat="1" applyFill="1" applyBorder="1" applyAlignment="1">
      <alignment shrinkToFi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center" vertical="center" textRotation="90" wrapText="1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3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164" fontId="8" fillId="0" borderId="1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0" xfId="0" applyFont="1" applyFill="1"/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5" fillId="0" borderId="1" xfId="0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0" fontId="11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textRotation="90" wrapText="1"/>
    </xf>
    <xf numFmtId="0" fontId="5" fillId="6" borderId="1" xfId="0" applyFont="1" applyFill="1" applyBorder="1" applyAlignment="1">
      <alignment horizontal="center" vertical="center"/>
    </xf>
    <xf numFmtId="164" fontId="5" fillId="6" borderId="1" xfId="1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textRotation="90" wrapText="1"/>
    </xf>
    <xf numFmtId="164" fontId="5" fillId="7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right" shrinkToFit="1"/>
    </xf>
    <xf numFmtId="0" fontId="0" fillId="2" borderId="1" xfId="0" applyFill="1" applyBorder="1" applyAlignment="1">
      <alignment horizontal="right" shrinkToFit="1"/>
    </xf>
    <xf numFmtId="0" fontId="0" fillId="5" borderId="1" xfId="0" applyFill="1" applyBorder="1" applyAlignment="1">
      <alignment horizontal="right" shrinkToFit="1"/>
    </xf>
    <xf numFmtId="0" fontId="0" fillId="4" borderId="1" xfId="0" applyFill="1" applyBorder="1" applyAlignment="1">
      <alignment horizontal="right" shrinkToFit="1"/>
    </xf>
    <xf numFmtId="164" fontId="0" fillId="0" borderId="1" xfId="0" applyNumberFormat="1" applyBorder="1" applyAlignment="1">
      <alignment horizontal="center" shrinkToFit="1"/>
    </xf>
    <xf numFmtId="0" fontId="13" fillId="0" borderId="1" xfId="0" applyFont="1" applyBorder="1" applyAlignment="1">
      <alignment horizontal="left" textRotation="90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1" xfId="0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4" fillId="0" borderId="8" xfId="2" applyBorder="1" applyAlignment="1">
      <alignment horizontal="center"/>
    </xf>
    <xf numFmtId="0" fontId="14" fillId="0" borderId="0" xfId="2"/>
    <xf numFmtId="0" fontId="0" fillId="0" borderId="0" xfId="0" applyFont="1"/>
  </cellXfs>
  <cellStyles count="4">
    <cellStyle name="Обычный" xfId="0" builtinId="0"/>
    <cellStyle name="Обычный 2" xfId="2"/>
    <cellStyle name="Обычный 3" xfId="3"/>
    <cellStyle name="Процентный" xfId="1" builtinId="5"/>
  </cellStyles>
  <dxfs count="23"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styles" Target="styles.xml"/><Relationship Id="rId5" Type="http://schemas.openxmlformats.org/officeDocument/2006/relationships/worksheet" Target="worksheets/sheet4.xml"/><Relationship Id="rId10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openxmlformats.org/officeDocument/2006/relationships/chartsheet" Target="chartsheets/sheet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400">
                <a:solidFill>
                  <a:schemeClr val="tx2">
                    <a:lumMod val="75000"/>
                  </a:schemeClr>
                </a:solidFill>
              </a:defRPr>
            </a:pPr>
            <a:r>
              <a:rPr lang="ru-RU" sz="2400">
                <a:solidFill>
                  <a:schemeClr val="tx2">
                    <a:lumMod val="75000"/>
                  </a:schemeClr>
                </a:solidFill>
              </a:rPr>
              <a:t>Уровни образовательных достижений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rgbClr val="FFFF00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Lbls>
            <c:dLbl>
              <c:idx val="3"/>
              <c:layout>
                <c:manualLayout>
                  <c:x val="-1.2288242828579335E-2"/>
                  <c:y val="4.1779497353170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2000" b="1"/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'1'!$E$42:$I$46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'1'!$K$42:$K$46</c:f>
              <c:numCache>
                <c:formatCode>0.0</c:formatCode>
                <c:ptCount val="5"/>
                <c:pt idx="0">
                  <c:v>14.285714285714285</c:v>
                </c:pt>
                <c:pt idx="1">
                  <c:v>28.571428571428569</c:v>
                </c:pt>
                <c:pt idx="2">
                  <c:v>23.809523809523807</c:v>
                </c:pt>
                <c:pt idx="3">
                  <c:v>9.5238095238095237</c:v>
                </c:pt>
                <c:pt idx="4">
                  <c:v>23.809523809523807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/>
        <a:lstStyle/>
        <a:p>
          <a:pPr rtl="0">
            <a:defRPr sz="1600" b="1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Уровень</a:t>
            </a:r>
            <a:r>
              <a:rPr lang="ru-RU" baseline="0"/>
              <a:t> образовательных достижений в классе</a:t>
            </a:r>
            <a:endParaRPr lang="ru-RU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'8А'!$X$20:$Y$24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'8А'!$AA$20:$AA$24</c:f>
              <c:numCache>
                <c:formatCode>0.0</c:formatCode>
                <c:ptCount val="5"/>
                <c:pt idx="0">
                  <c:v>14.285714285714285</c:v>
                </c:pt>
                <c:pt idx="1">
                  <c:v>28.571428571428569</c:v>
                </c:pt>
                <c:pt idx="2">
                  <c:v>23.809523809523807</c:v>
                </c:pt>
                <c:pt idx="3">
                  <c:v>9.5238095238095237</c:v>
                </c:pt>
                <c:pt idx="4">
                  <c:v>23.809523809523807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отметки</a:t>
            </a:r>
          </a:p>
        </c:rich>
      </c:tx>
      <c:layout>
        <c:manualLayout>
          <c:xMode val="edge"/>
          <c:yMode val="edge"/>
          <c:x val="2.0536631757162818E-2"/>
          <c:y val="2.0889748676585076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rgbClr val="FFFF00"/>
              </a:solidFill>
            </c:spPr>
          </c:dPt>
          <c:dLbls>
            <c:txPr>
              <a:bodyPr/>
              <a:lstStyle/>
              <a:p>
                <a:pPr>
                  <a:defRPr sz="2000" b="1"/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показатели!$D$2:$G$2</c:f>
              <c:strCache>
                <c:ptCount val="4"/>
                <c:pt idx="0">
                  <c:v>"5"</c:v>
                </c:pt>
                <c:pt idx="1">
                  <c:v>"4"</c:v>
                </c:pt>
                <c:pt idx="2">
                  <c:v>"3"</c:v>
                </c:pt>
                <c:pt idx="3">
                  <c:v>"2"</c:v>
                </c:pt>
              </c:strCache>
            </c:strRef>
          </c:cat>
          <c:val>
            <c:numRef>
              <c:f>показатели!$D$4:$G$4</c:f>
              <c:numCache>
                <c:formatCode>General</c:formatCode>
                <c:ptCount val="4"/>
                <c:pt idx="0">
                  <c:v>1</c:v>
                </c:pt>
                <c:pt idx="1">
                  <c:v>13</c:v>
                </c:pt>
                <c:pt idx="2">
                  <c:v>5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показатели!$H$2</c:f>
              <c:strCache>
                <c:ptCount val="1"/>
                <c:pt idx="0">
                  <c:v>Уровень обученности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показатели!$A$3:$A$4</c:f>
              <c:strCache>
                <c:ptCount val="2"/>
                <c:pt idx="0">
                  <c:v>8А</c:v>
                </c:pt>
                <c:pt idx="1">
                  <c:v>среднее</c:v>
                </c:pt>
              </c:strCache>
            </c:strRef>
          </c:cat>
          <c:val>
            <c:numRef>
              <c:f>показатели!$H$3:$H$4</c:f>
              <c:numCache>
                <c:formatCode>0.0</c:formatCode>
                <c:ptCount val="2"/>
                <c:pt idx="0">
                  <c:v>90.476190476190482</c:v>
                </c:pt>
                <c:pt idx="1">
                  <c:v>90.476190476190482</c:v>
                </c:pt>
              </c:numCache>
            </c:numRef>
          </c:val>
        </c:ser>
        <c:ser>
          <c:idx val="1"/>
          <c:order val="1"/>
          <c:tx>
            <c:strRef>
              <c:f>показатели!$I$2</c:f>
              <c:strCache>
                <c:ptCount val="1"/>
                <c:pt idx="0">
                  <c:v>Качество обученности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2.0480404714298892E-2"/>
                  <c:y val="-1.6711798941267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9115044400012299E-2"/>
                  <c:y val="-1.0444874338292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показатели!$A$3:$A$4</c:f>
              <c:strCache>
                <c:ptCount val="2"/>
                <c:pt idx="0">
                  <c:v>8А</c:v>
                </c:pt>
                <c:pt idx="1">
                  <c:v>среднее</c:v>
                </c:pt>
              </c:strCache>
            </c:strRef>
          </c:cat>
          <c:val>
            <c:numRef>
              <c:f>показатели!$I$3:$I$4</c:f>
              <c:numCache>
                <c:formatCode>0.0</c:formatCode>
                <c:ptCount val="2"/>
                <c:pt idx="0">
                  <c:v>66.666666666666657</c:v>
                </c:pt>
                <c:pt idx="1">
                  <c:v>66.666666666666657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1251328"/>
        <c:axId val="157075712"/>
        <c:axId val="0"/>
      </c:bar3DChart>
      <c:catAx>
        <c:axId val="1612513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157075712"/>
        <c:crosses val="autoZero"/>
        <c:auto val="1"/>
        <c:lblAlgn val="ctr"/>
        <c:lblOffset val="100"/>
        <c:noMultiLvlLbl val="0"/>
      </c:catAx>
      <c:valAx>
        <c:axId val="157075712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16125132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400" b="1"/>
          </a:pPr>
          <a:endParaRPr lang="ru-RU"/>
        </a:p>
      </c:txPr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0480404714298892E-2"/>
                  <c:y val="-2.5067698411902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7749684085725706E-2"/>
                  <c:y val="-2.08897486765850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0480404714298892E-2"/>
                  <c:y val="-1.2533849205951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9115044400012299E-2"/>
                  <c:y val="-8.355899470634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501896345715252E-2"/>
                  <c:y val="-1.4622824073609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показатели!$A$3:$A$4</c:f>
              <c:strCache>
                <c:ptCount val="2"/>
                <c:pt idx="0">
                  <c:v>8А</c:v>
                </c:pt>
                <c:pt idx="1">
                  <c:v>среднее</c:v>
                </c:pt>
              </c:strCache>
            </c:strRef>
          </c:cat>
          <c:val>
            <c:numRef>
              <c:f>показатели!$L$3:$L$4</c:f>
              <c:numCache>
                <c:formatCode>0.0</c:formatCode>
                <c:ptCount val="2"/>
                <c:pt idx="0">
                  <c:v>65</c:v>
                </c:pt>
                <c:pt idx="1">
                  <c:v>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1254912"/>
        <c:axId val="157078016"/>
        <c:axId val="0"/>
      </c:bar3DChart>
      <c:catAx>
        <c:axId val="1612549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157078016"/>
        <c:crosses val="autoZero"/>
        <c:auto val="1"/>
        <c:lblAlgn val="ctr"/>
        <c:lblOffset val="100"/>
        <c:noMultiLvlLbl val="0"/>
      </c:catAx>
      <c:valAx>
        <c:axId val="15707801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161254912"/>
        <c:crosses val="autoZero"/>
        <c:crossBetween val="between"/>
      </c:valAx>
    </c:plotArea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заданий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'2'!$D$2</c:f>
              <c:strCache>
                <c:ptCount val="1"/>
                <c:pt idx="0">
                  <c:v>По ОО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5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rgbClr val="C00000"/>
                </a:solidFill>
              </a:ln>
            </c:spPr>
          </c:marker>
          <c:dLbls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'1'!$E$4:$S$4</c:f>
              <c:numCache>
                <c:formatCode>General</c:formatCode>
                <c:ptCount val="15"/>
              </c:numCache>
            </c:numRef>
          </c:cat>
          <c:val>
            <c:numRef>
              <c:f>'2'!$D$3:$D$17</c:f>
              <c:numCache>
                <c:formatCode>0.0</c:formatCode>
                <c:ptCount val="15"/>
                <c:pt idx="0">
                  <c:v>85.71</c:v>
                </c:pt>
                <c:pt idx="1">
                  <c:v>50.79</c:v>
                </c:pt>
                <c:pt idx="2">
                  <c:v>95.24</c:v>
                </c:pt>
                <c:pt idx="3">
                  <c:v>61.9</c:v>
                </c:pt>
                <c:pt idx="4">
                  <c:v>57.14</c:v>
                </c:pt>
                <c:pt idx="5">
                  <c:v>66.67</c:v>
                </c:pt>
                <c:pt idx="6">
                  <c:v>80.95</c:v>
                </c:pt>
                <c:pt idx="7">
                  <c:v>66.67</c:v>
                </c:pt>
                <c:pt idx="8">
                  <c:v>100</c:v>
                </c:pt>
                <c:pt idx="9">
                  <c:v>88.1</c:v>
                </c:pt>
                <c:pt idx="10">
                  <c:v>85.71</c:v>
                </c:pt>
                <c:pt idx="11">
                  <c:v>85.71</c:v>
                </c:pt>
                <c:pt idx="12">
                  <c:v>33.33</c:v>
                </c:pt>
                <c:pt idx="13">
                  <c:v>20.63</c:v>
                </c:pt>
                <c:pt idx="14">
                  <c:v>28.57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671168"/>
        <c:axId val="157079744"/>
      </c:lineChart>
      <c:catAx>
        <c:axId val="16167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57079744"/>
        <c:crosses val="autoZero"/>
        <c:auto val="1"/>
        <c:lblAlgn val="ctr"/>
        <c:lblOffset val="100"/>
        <c:noMultiLvlLbl val="0"/>
      </c:catAx>
      <c:valAx>
        <c:axId val="157079744"/>
        <c:scaling>
          <c:orientation val="minMax"/>
          <c:max val="105"/>
          <c:min val="0"/>
        </c:scaling>
        <c:delete val="0"/>
        <c:axPos val="l"/>
        <c:minorGridlines/>
        <c:numFmt formatCode="0.0" sourceLinked="1"/>
        <c:majorTickMark val="out"/>
        <c:minorTickMark val="none"/>
        <c:tickLblPos val="nextTo"/>
        <c:crossAx val="161671168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7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7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77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tabSelected="1" zoomScale="7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338" cy="6073734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450272</xdr:colOff>
      <xdr:row>5</xdr:row>
      <xdr:rowOff>178376</xdr:rowOff>
    </xdr:from>
    <xdr:to>
      <xdr:col>40</xdr:col>
      <xdr:colOff>419101</xdr:colOff>
      <xdr:row>24</xdr:row>
      <xdr:rowOff>34636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2338" cy="6073734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2338" cy="6073734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338" cy="6073734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2338" cy="6073734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0.05057</cdr:x>
      <cdr:y>0.52998</cdr:y>
    </cdr:from>
    <cdr:to>
      <cdr:x>0.98483</cdr:x>
      <cdr:y>0.53385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470371" y="3222036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0.05097</cdr:x>
      <cdr:y>0.41455</cdr:y>
    </cdr:from>
    <cdr:to>
      <cdr:x>0.98523</cdr:x>
      <cdr:y>0.41841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474134" y="2520243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3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0.05097</cdr:x>
      <cdr:y>0.33331</cdr:y>
    </cdr:from>
    <cdr:to>
      <cdr:x>0.98523</cdr:x>
      <cdr:y>0.33718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474133" y="2026356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6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0.0535</cdr:x>
      <cdr:y>0.25014</cdr:y>
    </cdr:from>
    <cdr:to>
      <cdr:x>0.98776</cdr:x>
      <cdr:y>0.254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497651" y="1520708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2">
              <a:lumMod val="60000"/>
              <a:lumOff val="4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0.05815</cdr:x>
      <cdr:y>0.29594</cdr:y>
    </cdr:from>
    <cdr:to>
      <cdr:x>0.15646</cdr:x>
      <cdr:y>0.32882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40926" y="1799167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>
              <a:solidFill>
                <a:schemeClr val="accent6">
                  <a:lumMod val="75000"/>
                </a:schemeClr>
              </a:solidFill>
            </a:rPr>
            <a:t>ПОВЫШЕННЫЙ</a:t>
          </a:r>
        </a:p>
      </cdr:txBody>
    </cdr:sp>
  </cdr:relSizeAnchor>
  <cdr:relSizeAnchor xmlns:cdr="http://schemas.openxmlformats.org/drawingml/2006/chartDrawing">
    <cdr:from>
      <cdr:x>0.05856</cdr:x>
      <cdr:y>0.20952</cdr:y>
    </cdr:from>
    <cdr:to>
      <cdr:x>0.15686</cdr:x>
      <cdr:y>0.2424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44688" y="1273762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chemeClr val="tx2">
                  <a:lumMod val="60000"/>
                  <a:lumOff val="40000"/>
                </a:schemeClr>
              </a:solidFill>
            </a:rPr>
            <a:t>ВЫСОКИЙ</a:t>
          </a:r>
        </a:p>
      </cdr:txBody>
    </cdr:sp>
  </cdr:relSizeAnchor>
  <cdr:relSizeAnchor xmlns:cdr="http://schemas.openxmlformats.org/drawingml/2006/chartDrawing">
    <cdr:from>
      <cdr:x>0.06109</cdr:x>
      <cdr:y>0.37586</cdr:y>
    </cdr:from>
    <cdr:to>
      <cdr:x>0.15939</cdr:x>
      <cdr:y>0.40874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68207" y="2285059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chemeClr val="accent3">
                  <a:lumMod val="75000"/>
                </a:schemeClr>
              </a:solidFill>
            </a:rPr>
            <a:t>БАЗОВЫЙ</a:t>
          </a:r>
        </a:p>
      </cdr:txBody>
    </cdr:sp>
  </cdr:relSizeAnchor>
  <cdr:relSizeAnchor xmlns:cdr="http://schemas.openxmlformats.org/drawingml/2006/chartDrawing">
    <cdr:from>
      <cdr:x>0.05982</cdr:x>
      <cdr:y>0.48611</cdr:y>
    </cdr:from>
    <cdr:to>
      <cdr:x>0.15813</cdr:x>
      <cdr:y>0.51899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556449" y="2955337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rgbClr val="FFFF00"/>
              </a:solidFill>
            </a:rPr>
            <a:t>ПОНИЖЕННЫЙ</a:t>
          </a:r>
        </a:p>
      </cdr:txBody>
    </cdr:sp>
  </cdr:relSizeAnchor>
  <cdr:relSizeAnchor xmlns:cdr="http://schemas.openxmlformats.org/drawingml/2006/chartDrawing">
    <cdr:from>
      <cdr:x>0.06109</cdr:x>
      <cdr:y>0.55188</cdr:y>
    </cdr:from>
    <cdr:to>
      <cdr:x>0.15939</cdr:x>
      <cdr:y>0.58476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568207" y="3355152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rgbClr val="FF0000"/>
              </a:solidFill>
            </a:rPr>
            <a:t>НИЗКИЙ</a:t>
          </a:r>
        </a:p>
      </cdr:txBody>
    </cdr:sp>
  </cdr:relSizeAnchor>
  <cdr:relSizeAnchor xmlns:cdr="http://schemas.openxmlformats.org/drawingml/2006/chartDrawing">
    <cdr:from>
      <cdr:x>0.05224</cdr:x>
      <cdr:y>0.5248</cdr:y>
    </cdr:from>
    <cdr:to>
      <cdr:x>0.9865</cdr:x>
      <cdr:y>0.52867</cdr:y>
    </cdr:to>
    <cdr:cxnSp macro="">
      <cdr:nvCxnSpPr>
        <cdr:cNvPr id="12" name="Прямая соединительная линия 11"/>
        <cdr:cNvCxnSpPr/>
      </cdr:nvCxnSpPr>
      <cdr:spPr>
        <a:xfrm xmlns:a="http://schemas.openxmlformats.org/drawingml/2006/main">
          <a:off x="485892" y="3190522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FF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46"/>
  <sheetViews>
    <sheetView topLeftCell="A5" zoomScale="85" zoomScaleNormal="85" workbookViewId="0">
      <selection activeCell="B6" sqref="B6:U26"/>
    </sheetView>
  </sheetViews>
  <sheetFormatPr defaultRowHeight="15" x14ac:dyDescent="0.25"/>
  <cols>
    <col min="1" max="1" width="4.7109375" customWidth="1"/>
    <col min="2" max="2" width="24.85546875" customWidth="1"/>
    <col min="3" max="3" width="8.42578125" style="3" bestFit="1" customWidth="1"/>
    <col min="4" max="4" width="8.42578125" style="3" customWidth="1"/>
    <col min="5" max="5" width="4.5703125" customWidth="1"/>
    <col min="6" max="19" width="4" customWidth="1"/>
    <col min="20" max="20" width="7.5703125" style="28" customWidth="1"/>
    <col min="21" max="21" width="8.7109375" style="3" bestFit="1" customWidth="1"/>
  </cols>
  <sheetData>
    <row r="1" spans="1:22" x14ac:dyDescent="0.25">
      <c r="D1" s="29" t="s">
        <v>35</v>
      </c>
      <c r="E1" s="4">
        <v>1</v>
      </c>
      <c r="F1" s="4">
        <v>3</v>
      </c>
      <c r="G1" s="4">
        <v>1</v>
      </c>
      <c r="H1" s="4">
        <v>2</v>
      </c>
      <c r="I1" s="4">
        <v>1</v>
      </c>
      <c r="J1" s="4">
        <v>1</v>
      </c>
      <c r="K1" s="4">
        <v>1</v>
      </c>
      <c r="L1" s="4">
        <v>1</v>
      </c>
      <c r="M1" s="4">
        <v>1</v>
      </c>
      <c r="N1" s="4">
        <v>2</v>
      </c>
      <c r="O1" s="4">
        <v>1</v>
      </c>
      <c r="P1" s="4">
        <v>1</v>
      </c>
      <c r="Q1" s="4">
        <v>1</v>
      </c>
      <c r="R1" s="4">
        <v>2</v>
      </c>
      <c r="S1" s="4">
        <v>1</v>
      </c>
      <c r="V1" s="5">
        <f>SUM(E1:S1)</f>
        <v>20</v>
      </c>
    </row>
    <row r="3" spans="1:22" x14ac:dyDescent="0.25">
      <c r="A3" s="72" t="s">
        <v>0</v>
      </c>
      <c r="B3" s="72" t="s">
        <v>1</v>
      </c>
      <c r="C3" s="72" t="s">
        <v>3</v>
      </c>
      <c r="D3" s="72" t="s">
        <v>36</v>
      </c>
      <c r="E3" s="75" t="s">
        <v>6</v>
      </c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8" t="s">
        <v>4</v>
      </c>
      <c r="U3" s="78" t="s">
        <v>5</v>
      </c>
      <c r="V3" s="72" t="s">
        <v>7</v>
      </c>
    </row>
    <row r="4" spans="1:22" x14ac:dyDescent="0.25">
      <c r="A4" s="73"/>
      <c r="B4" s="73"/>
      <c r="C4" s="73"/>
      <c r="D4" s="7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79"/>
      <c r="U4" s="79"/>
      <c r="V4" s="73"/>
    </row>
    <row r="5" spans="1:22" x14ac:dyDescent="0.25">
      <c r="A5" s="74"/>
      <c r="B5" s="74"/>
      <c r="C5" s="74"/>
      <c r="D5" s="74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80"/>
      <c r="U5" s="80"/>
      <c r="V5" s="74"/>
    </row>
    <row r="6" spans="1:22" x14ac:dyDescent="0.25">
      <c r="A6" s="1">
        <v>1</v>
      </c>
      <c r="B6" s="1" t="s">
        <v>73</v>
      </c>
      <c r="C6" s="2">
        <v>1</v>
      </c>
      <c r="D6" s="2" t="s">
        <v>71</v>
      </c>
      <c r="E6" s="1">
        <v>1</v>
      </c>
      <c r="F6" s="1">
        <v>3</v>
      </c>
      <c r="G6" s="1">
        <v>1</v>
      </c>
      <c r="H6" s="1">
        <v>2</v>
      </c>
      <c r="I6" s="1">
        <v>1</v>
      </c>
      <c r="J6" s="1">
        <v>1</v>
      </c>
      <c r="K6" s="1">
        <v>0</v>
      </c>
      <c r="L6" s="1">
        <v>1</v>
      </c>
      <c r="M6" s="1">
        <v>1</v>
      </c>
      <c r="N6" s="1">
        <v>2</v>
      </c>
      <c r="O6" s="1">
        <v>1</v>
      </c>
      <c r="P6" s="1">
        <v>1</v>
      </c>
      <c r="Q6" s="1">
        <v>0</v>
      </c>
      <c r="R6" s="1">
        <v>0</v>
      </c>
      <c r="S6" s="1">
        <v>0</v>
      </c>
      <c r="T6" s="71">
        <v>15</v>
      </c>
      <c r="U6" s="2">
        <v>4</v>
      </c>
      <c r="V6" s="6">
        <f>T6/$V$1*100</f>
        <v>75</v>
      </c>
    </row>
    <row r="7" spans="1:22" x14ac:dyDescent="0.25">
      <c r="A7" s="1">
        <v>2</v>
      </c>
      <c r="B7" s="1" t="s">
        <v>74</v>
      </c>
      <c r="C7" s="2">
        <v>1</v>
      </c>
      <c r="D7" s="2" t="s">
        <v>71</v>
      </c>
      <c r="E7" s="1">
        <v>1</v>
      </c>
      <c r="F7" s="1" t="s">
        <v>72</v>
      </c>
      <c r="G7" s="1">
        <v>1</v>
      </c>
      <c r="H7" s="1" t="s">
        <v>72</v>
      </c>
      <c r="I7" s="1" t="s">
        <v>72</v>
      </c>
      <c r="J7" s="1">
        <v>0</v>
      </c>
      <c r="K7" s="1">
        <v>1</v>
      </c>
      <c r="L7" s="1">
        <v>1</v>
      </c>
      <c r="M7" s="1">
        <v>1</v>
      </c>
      <c r="N7" s="1">
        <v>2</v>
      </c>
      <c r="O7" s="1">
        <v>1</v>
      </c>
      <c r="P7" s="1">
        <v>1</v>
      </c>
      <c r="Q7" s="1" t="s">
        <v>72</v>
      </c>
      <c r="R7" s="1" t="s">
        <v>72</v>
      </c>
      <c r="S7" s="1" t="s">
        <v>72</v>
      </c>
      <c r="T7" s="71">
        <v>9</v>
      </c>
      <c r="U7" s="2">
        <v>3</v>
      </c>
      <c r="V7" s="6">
        <f t="shared" ref="V7:V24" si="0">T7/$V$1*100</f>
        <v>45</v>
      </c>
    </row>
    <row r="8" spans="1:22" x14ac:dyDescent="0.25">
      <c r="A8" s="1">
        <v>3</v>
      </c>
      <c r="B8" s="1" t="s">
        <v>75</v>
      </c>
      <c r="C8" s="2">
        <v>1</v>
      </c>
      <c r="D8" s="2" t="s">
        <v>71</v>
      </c>
      <c r="E8" s="1">
        <v>1</v>
      </c>
      <c r="F8" s="1">
        <v>3</v>
      </c>
      <c r="G8" s="1">
        <v>1</v>
      </c>
      <c r="H8" s="1">
        <v>2</v>
      </c>
      <c r="I8" s="1" t="s">
        <v>72</v>
      </c>
      <c r="J8" s="1" t="s">
        <v>72</v>
      </c>
      <c r="K8" s="1">
        <v>1</v>
      </c>
      <c r="L8" s="1">
        <v>1</v>
      </c>
      <c r="M8" s="1">
        <v>1</v>
      </c>
      <c r="N8" s="1">
        <v>2</v>
      </c>
      <c r="O8" s="1">
        <v>1</v>
      </c>
      <c r="P8" s="1">
        <v>1</v>
      </c>
      <c r="Q8" s="1" t="s">
        <v>72</v>
      </c>
      <c r="R8" s="1" t="s">
        <v>72</v>
      </c>
      <c r="S8" s="1" t="s">
        <v>72</v>
      </c>
      <c r="T8" s="71">
        <v>14</v>
      </c>
      <c r="U8" s="2">
        <v>4</v>
      </c>
      <c r="V8" s="6">
        <f t="shared" si="0"/>
        <v>70</v>
      </c>
    </row>
    <row r="9" spans="1:22" x14ac:dyDescent="0.25">
      <c r="A9" s="1">
        <v>4</v>
      </c>
      <c r="B9" s="1" t="s">
        <v>76</v>
      </c>
      <c r="C9" s="2">
        <v>1</v>
      </c>
      <c r="D9" s="2" t="s">
        <v>71</v>
      </c>
      <c r="E9" s="1">
        <v>1</v>
      </c>
      <c r="F9" s="1">
        <v>3</v>
      </c>
      <c r="G9" s="1">
        <v>1</v>
      </c>
      <c r="H9" s="1">
        <v>1</v>
      </c>
      <c r="I9" s="1">
        <v>0</v>
      </c>
      <c r="J9" s="1">
        <v>1</v>
      </c>
      <c r="K9" s="1">
        <v>1</v>
      </c>
      <c r="L9" s="1">
        <v>1</v>
      </c>
      <c r="M9" s="1">
        <v>1</v>
      </c>
      <c r="N9" s="1">
        <v>2</v>
      </c>
      <c r="O9" s="1">
        <v>1</v>
      </c>
      <c r="P9" s="1">
        <v>1</v>
      </c>
      <c r="Q9" s="1" t="s">
        <v>72</v>
      </c>
      <c r="R9" s="1" t="s">
        <v>72</v>
      </c>
      <c r="S9" s="1" t="s">
        <v>72</v>
      </c>
      <c r="T9" s="71">
        <v>14</v>
      </c>
      <c r="U9" s="2">
        <v>4</v>
      </c>
      <c r="V9" s="6">
        <f t="shared" si="0"/>
        <v>70</v>
      </c>
    </row>
    <row r="10" spans="1:22" x14ac:dyDescent="0.25">
      <c r="A10" s="1">
        <v>5</v>
      </c>
      <c r="B10" s="1" t="s">
        <v>77</v>
      </c>
      <c r="C10" s="2">
        <v>1</v>
      </c>
      <c r="D10" s="2" t="s">
        <v>71</v>
      </c>
      <c r="E10" s="1">
        <v>1</v>
      </c>
      <c r="F10" s="1">
        <v>3</v>
      </c>
      <c r="G10" s="1">
        <v>1</v>
      </c>
      <c r="H10" s="1">
        <v>2</v>
      </c>
      <c r="I10" s="1" t="s">
        <v>72</v>
      </c>
      <c r="J10" s="1">
        <v>0</v>
      </c>
      <c r="K10" s="1">
        <v>1</v>
      </c>
      <c r="L10" s="1">
        <v>1</v>
      </c>
      <c r="M10" s="1">
        <v>1</v>
      </c>
      <c r="N10" s="1">
        <v>2</v>
      </c>
      <c r="O10" s="1">
        <v>1</v>
      </c>
      <c r="P10" s="1">
        <v>1</v>
      </c>
      <c r="Q10" s="1" t="s">
        <v>72</v>
      </c>
      <c r="R10" s="1" t="s">
        <v>72</v>
      </c>
      <c r="S10" s="1" t="s">
        <v>72</v>
      </c>
      <c r="T10" s="71">
        <v>14</v>
      </c>
      <c r="U10" s="2">
        <v>4</v>
      </c>
      <c r="V10" s="6">
        <f t="shared" si="0"/>
        <v>70</v>
      </c>
    </row>
    <row r="11" spans="1:22" x14ac:dyDescent="0.25">
      <c r="A11" s="1">
        <v>6</v>
      </c>
      <c r="B11" s="1" t="s">
        <v>78</v>
      </c>
      <c r="C11" s="2">
        <v>2</v>
      </c>
      <c r="D11" s="2" t="s">
        <v>71</v>
      </c>
      <c r="E11" s="1">
        <v>1</v>
      </c>
      <c r="F11" s="1" t="s">
        <v>72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2</v>
      </c>
      <c r="O11" s="1">
        <v>1</v>
      </c>
      <c r="P11" s="1">
        <v>1</v>
      </c>
      <c r="Q11" s="1">
        <v>1</v>
      </c>
      <c r="R11" s="1">
        <v>3</v>
      </c>
      <c r="S11" s="1">
        <v>1</v>
      </c>
      <c r="T11" s="71">
        <v>17</v>
      </c>
      <c r="U11" s="2">
        <v>4</v>
      </c>
      <c r="V11" s="6">
        <f t="shared" si="0"/>
        <v>85</v>
      </c>
    </row>
    <row r="12" spans="1:22" x14ac:dyDescent="0.25">
      <c r="A12" s="1">
        <v>7</v>
      </c>
      <c r="B12" s="1" t="s">
        <v>79</v>
      </c>
      <c r="C12" s="2">
        <v>2</v>
      </c>
      <c r="D12" s="2" t="s">
        <v>71</v>
      </c>
      <c r="E12" s="1" t="s">
        <v>72</v>
      </c>
      <c r="F12" s="1" t="s">
        <v>72</v>
      </c>
      <c r="G12" s="1">
        <v>1</v>
      </c>
      <c r="H12" s="1">
        <v>1</v>
      </c>
      <c r="I12" s="1">
        <v>1</v>
      </c>
      <c r="J12" s="1">
        <v>1</v>
      </c>
      <c r="K12" s="1" t="s">
        <v>72</v>
      </c>
      <c r="L12" s="1" t="s">
        <v>72</v>
      </c>
      <c r="M12" s="1">
        <v>1</v>
      </c>
      <c r="N12" s="1">
        <v>2</v>
      </c>
      <c r="O12" s="1" t="s">
        <v>72</v>
      </c>
      <c r="P12" s="1">
        <v>1</v>
      </c>
      <c r="Q12" s="1">
        <v>1</v>
      </c>
      <c r="R12" s="1">
        <v>1</v>
      </c>
      <c r="S12" s="1">
        <v>1</v>
      </c>
      <c r="T12" s="71">
        <v>11</v>
      </c>
      <c r="U12" s="2">
        <v>3</v>
      </c>
      <c r="V12" s="6">
        <f t="shared" si="0"/>
        <v>55.000000000000007</v>
      </c>
    </row>
    <row r="13" spans="1:22" x14ac:dyDescent="0.25">
      <c r="A13" s="1">
        <v>8</v>
      </c>
      <c r="B13" s="1" t="s">
        <v>80</v>
      </c>
      <c r="C13" s="2">
        <v>2</v>
      </c>
      <c r="D13" s="2" t="s">
        <v>71</v>
      </c>
      <c r="E13" s="1">
        <v>1</v>
      </c>
      <c r="F13" s="1">
        <v>3</v>
      </c>
      <c r="G13" s="1">
        <v>0</v>
      </c>
      <c r="H13" s="1">
        <v>2</v>
      </c>
      <c r="I13" s="1">
        <v>1</v>
      </c>
      <c r="J13" s="1">
        <v>0</v>
      </c>
      <c r="K13" s="1">
        <v>1</v>
      </c>
      <c r="L13" s="1">
        <v>1</v>
      </c>
      <c r="M13" s="1">
        <v>1</v>
      </c>
      <c r="N13" s="1">
        <v>2</v>
      </c>
      <c r="O13" s="1">
        <v>1</v>
      </c>
      <c r="P13" s="1">
        <v>1</v>
      </c>
      <c r="Q13" s="1">
        <v>1</v>
      </c>
      <c r="R13" s="1">
        <v>3</v>
      </c>
      <c r="S13" s="1">
        <v>1</v>
      </c>
      <c r="T13" s="71">
        <v>19</v>
      </c>
      <c r="U13" s="2">
        <v>5</v>
      </c>
      <c r="V13" s="6">
        <f t="shared" si="0"/>
        <v>95</v>
      </c>
    </row>
    <row r="14" spans="1:22" x14ac:dyDescent="0.25">
      <c r="A14" s="1">
        <v>9</v>
      </c>
      <c r="B14" s="1" t="s">
        <v>81</v>
      </c>
      <c r="C14" s="2">
        <v>2</v>
      </c>
      <c r="D14" s="2" t="s">
        <v>71</v>
      </c>
      <c r="E14" s="1">
        <v>0</v>
      </c>
      <c r="F14" s="1">
        <v>2</v>
      </c>
      <c r="G14" s="1">
        <v>1</v>
      </c>
      <c r="H14" s="1">
        <v>1</v>
      </c>
      <c r="I14" s="1">
        <v>1</v>
      </c>
      <c r="J14" s="1">
        <v>0</v>
      </c>
      <c r="K14" s="1">
        <v>1</v>
      </c>
      <c r="L14" s="1" t="s">
        <v>72</v>
      </c>
      <c r="M14" s="1">
        <v>1</v>
      </c>
      <c r="N14" s="1">
        <v>2</v>
      </c>
      <c r="O14" s="1">
        <v>1</v>
      </c>
      <c r="P14" s="1" t="s">
        <v>72</v>
      </c>
      <c r="Q14" s="1" t="s">
        <v>72</v>
      </c>
      <c r="R14" s="1" t="s">
        <v>72</v>
      </c>
      <c r="S14" s="1" t="s">
        <v>72</v>
      </c>
      <c r="T14" s="71">
        <v>10</v>
      </c>
      <c r="U14" s="2">
        <v>3</v>
      </c>
      <c r="V14" s="6">
        <f t="shared" si="0"/>
        <v>50</v>
      </c>
    </row>
    <row r="15" spans="1:22" x14ac:dyDescent="0.25">
      <c r="A15" s="1">
        <v>10</v>
      </c>
      <c r="B15" s="1" t="s">
        <v>82</v>
      </c>
      <c r="C15" s="2">
        <v>2</v>
      </c>
      <c r="D15" s="2" t="s">
        <v>71</v>
      </c>
      <c r="E15" s="1">
        <v>1</v>
      </c>
      <c r="F15" s="1" t="s">
        <v>72</v>
      </c>
      <c r="G15" s="1">
        <v>1</v>
      </c>
      <c r="H15" s="1">
        <v>2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2</v>
      </c>
      <c r="O15" s="1">
        <v>1</v>
      </c>
      <c r="P15" s="1">
        <v>1</v>
      </c>
      <c r="Q15" s="1">
        <v>1</v>
      </c>
      <c r="R15" s="1" t="s">
        <v>72</v>
      </c>
      <c r="S15" s="1" t="s">
        <v>72</v>
      </c>
      <c r="T15" s="71">
        <v>14</v>
      </c>
      <c r="U15" s="2">
        <v>4</v>
      </c>
      <c r="V15" s="6">
        <f t="shared" si="0"/>
        <v>70</v>
      </c>
    </row>
    <row r="16" spans="1:22" x14ac:dyDescent="0.25">
      <c r="A16" s="1">
        <v>11</v>
      </c>
      <c r="B16" s="1" t="s">
        <v>83</v>
      </c>
      <c r="C16" s="2">
        <v>2</v>
      </c>
      <c r="D16" s="2" t="s">
        <v>71</v>
      </c>
      <c r="E16" s="1">
        <v>1</v>
      </c>
      <c r="F16" s="1">
        <v>0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2</v>
      </c>
      <c r="O16" s="1">
        <v>1</v>
      </c>
      <c r="P16" s="1">
        <v>1</v>
      </c>
      <c r="Q16" s="1">
        <v>1</v>
      </c>
      <c r="R16" s="1">
        <v>3</v>
      </c>
      <c r="S16" s="1">
        <v>1</v>
      </c>
      <c r="T16" s="71">
        <v>17</v>
      </c>
      <c r="U16" s="2">
        <v>4</v>
      </c>
      <c r="V16" s="6">
        <f t="shared" si="0"/>
        <v>85</v>
      </c>
    </row>
    <row r="17" spans="1:22" x14ac:dyDescent="0.25">
      <c r="A17" s="1">
        <v>12</v>
      </c>
      <c r="B17" s="1" t="s">
        <v>84</v>
      </c>
      <c r="C17" s="2">
        <v>2</v>
      </c>
      <c r="D17" s="2" t="s">
        <v>71</v>
      </c>
      <c r="E17" s="1">
        <v>1</v>
      </c>
      <c r="F17" s="1">
        <v>3</v>
      </c>
      <c r="G17" s="1">
        <v>1</v>
      </c>
      <c r="H17" s="1">
        <v>2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2</v>
      </c>
      <c r="O17" s="1">
        <v>1</v>
      </c>
      <c r="P17" s="1" t="s">
        <v>72</v>
      </c>
      <c r="Q17" s="1" t="s">
        <v>72</v>
      </c>
      <c r="R17" s="1" t="s">
        <v>72</v>
      </c>
      <c r="S17" s="1" t="s">
        <v>72</v>
      </c>
      <c r="T17" s="71">
        <v>15</v>
      </c>
      <c r="U17" s="2">
        <v>4</v>
      </c>
      <c r="V17" s="6">
        <f t="shared" si="0"/>
        <v>75</v>
      </c>
    </row>
    <row r="18" spans="1:22" x14ac:dyDescent="0.25">
      <c r="A18" s="1">
        <v>13</v>
      </c>
      <c r="B18" s="1" t="s">
        <v>85</v>
      </c>
      <c r="C18" s="2">
        <v>2</v>
      </c>
      <c r="D18" s="2" t="s">
        <v>71</v>
      </c>
      <c r="E18" s="1">
        <v>1</v>
      </c>
      <c r="F18" s="1">
        <v>1</v>
      </c>
      <c r="G18" s="1">
        <v>1</v>
      </c>
      <c r="H18" s="1">
        <v>1</v>
      </c>
      <c r="I18" s="1">
        <v>0</v>
      </c>
      <c r="J18" s="1">
        <v>1</v>
      </c>
      <c r="K18" s="1">
        <v>1</v>
      </c>
      <c r="L18" s="1">
        <v>0</v>
      </c>
      <c r="M18" s="1">
        <v>1</v>
      </c>
      <c r="N18" s="1">
        <v>2</v>
      </c>
      <c r="O18" s="1" t="s">
        <v>72</v>
      </c>
      <c r="P18" s="1" t="s">
        <v>72</v>
      </c>
      <c r="Q18" s="1" t="s">
        <v>72</v>
      </c>
      <c r="R18" s="1" t="s">
        <v>72</v>
      </c>
      <c r="S18" s="1" t="s">
        <v>72</v>
      </c>
      <c r="T18" s="71">
        <v>9</v>
      </c>
      <c r="U18" s="2">
        <v>3</v>
      </c>
      <c r="V18" s="6">
        <f t="shared" si="0"/>
        <v>45</v>
      </c>
    </row>
    <row r="19" spans="1:22" x14ac:dyDescent="0.25">
      <c r="A19" s="1">
        <v>14</v>
      </c>
      <c r="B19" s="1" t="s">
        <v>86</v>
      </c>
      <c r="C19" s="2">
        <v>1</v>
      </c>
      <c r="D19" s="2" t="s">
        <v>71</v>
      </c>
      <c r="E19" s="1">
        <v>1</v>
      </c>
      <c r="F19" s="1" t="s">
        <v>72</v>
      </c>
      <c r="G19" s="1">
        <v>1</v>
      </c>
      <c r="H19" s="1" t="s">
        <v>72</v>
      </c>
      <c r="I19" s="1">
        <v>0</v>
      </c>
      <c r="J19" s="1">
        <v>0</v>
      </c>
      <c r="K19" s="1">
        <v>0</v>
      </c>
      <c r="L19" s="1">
        <v>1</v>
      </c>
      <c r="M19" s="1">
        <v>1</v>
      </c>
      <c r="N19" s="1" t="s">
        <v>72</v>
      </c>
      <c r="O19" s="1" t="s">
        <v>72</v>
      </c>
      <c r="P19" s="1">
        <v>1</v>
      </c>
      <c r="Q19" s="1" t="s">
        <v>72</v>
      </c>
      <c r="R19" s="1" t="s">
        <v>72</v>
      </c>
      <c r="S19" s="1" t="s">
        <v>72</v>
      </c>
      <c r="T19" s="71">
        <v>5</v>
      </c>
      <c r="U19" s="2">
        <v>2</v>
      </c>
      <c r="V19" s="6">
        <f t="shared" si="0"/>
        <v>25</v>
      </c>
    </row>
    <row r="20" spans="1:22" x14ac:dyDescent="0.25">
      <c r="A20" s="1">
        <v>15</v>
      </c>
      <c r="B20" s="1" t="s">
        <v>87</v>
      </c>
      <c r="C20" s="2">
        <v>2</v>
      </c>
      <c r="D20" s="2" t="s">
        <v>71</v>
      </c>
      <c r="E20" s="1" t="s">
        <v>72</v>
      </c>
      <c r="F20" s="1" t="s">
        <v>72</v>
      </c>
      <c r="G20" s="1">
        <v>1</v>
      </c>
      <c r="H20" s="1" t="s">
        <v>72</v>
      </c>
      <c r="I20" s="1">
        <v>1</v>
      </c>
      <c r="J20" s="1">
        <v>1</v>
      </c>
      <c r="K20" s="1" t="s">
        <v>72</v>
      </c>
      <c r="L20" s="1">
        <v>0</v>
      </c>
      <c r="M20" s="1">
        <v>1</v>
      </c>
      <c r="N20" s="1" t="s">
        <v>72</v>
      </c>
      <c r="O20" s="1">
        <v>1</v>
      </c>
      <c r="P20" s="1">
        <v>1</v>
      </c>
      <c r="Q20" s="1" t="s">
        <v>72</v>
      </c>
      <c r="R20" s="1" t="s">
        <v>72</v>
      </c>
      <c r="S20" s="1" t="s">
        <v>72</v>
      </c>
      <c r="T20" s="71">
        <v>6</v>
      </c>
      <c r="U20" s="2">
        <v>2</v>
      </c>
      <c r="V20" s="6">
        <f t="shared" si="0"/>
        <v>30</v>
      </c>
    </row>
    <row r="21" spans="1:22" x14ac:dyDescent="0.25">
      <c r="A21" s="1">
        <v>16</v>
      </c>
      <c r="B21" s="1" t="s">
        <v>88</v>
      </c>
      <c r="C21" s="2">
        <v>2</v>
      </c>
      <c r="D21" s="2" t="s">
        <v>71</v>
      </c>
      <c r="E21" s="1">
        <v>1</v>
      </c>
      <c r="F21" s="1">
        <v>2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0</v>
      </c>
      <c r="M21" s="1">
        <v>1</v>
      </c>
      <c r="N21" s="1">
        <v>2</v>
      </c>
      <c r="O21" s="1">
        <v>1</v>
      </c>
      <c r="P21" s="1">
        <v>1</v>
      </c>
      <c r="Q21" s="1">
        <v>1</v>
      </c>
      <c r="R21" s="1">
        <v>1</v>
      </c>
      <c r="S21" s="1">
        <v>1</v>
      </c>
      <c r="T21" s="71">
        <v>16</v>
      </c>
      <c r="U21" s="2">
        <v>4</v>
      </c>
      <c r="V21" s="6">
        <f t="shared" si="0"/>
        <v>80</v>
      </c>
    </row>
    <row r="22" spans="1:22" x14ac:dyDescent="0.25">
      <c r="A22" s="1">
        <v>17</v>
      </c>
      <c r="B22" s="1" t="s">
        <v>89</v>
      </c>
      <c r="C22" s="2">
        <v>2</v>
      </c>
      <c r="D22" s="2" t="s">
        <v>71</v>
      </c>
      <c r="E22" s="1">
        <v>1</v>
      </c>
      <c r="F22" s="1" t="s">
        <v>72</v>
      </c>
      <c r="G22" s="1">
        <v>1</v>
      </c>
      <c r="H22" s="1">
        <v>0</v>
      </c>
      <c r="I22" s="1">
        <v>0</v>
      </c>
      <c r="J22" s="1">
        <v>0</v>
      </c>
      <c r="K22" s="1">
        <v>1</v>
      </c>
      <c r="L22" s="1">
        <v>1</v>
      </c>
      <c r="M22" s="1">
        <v>1</v>
      </c>
      <c r="N22" s="1">
        <v>2</v>
      </c>
      <c r="O22" s="1">
        <v>1</v>
      </c>
      <c r="P22" s="1">
        <v>1</v>
      </c>
      <c r="Q22" s="1" t="s">
        <v>72</v>
      </c>
      <c r="R22" s="1" t="s">
        <v>72</v>
      </c>
      <c r="S22" s="1" t="s">
        <v>72</v>
      </c>
      <c r="T22" s="71">
        <v>9</v>
      </c>
      <c r="U22" s="2">
        <v>3</v>
      </c>
      <c r="V22" s="6">
        <f t="shared" si="0"/>
        <v>45</v>
      </c>
    </row>
    <row r="23" spans="1:22" x14ac:dyDescent="0.25">
      <c r="A23" s="1">
        <v>18</v>
      </c>
      <c r="B23" s="1" t="s">
        <v>90</v>
      </c>
      <c r="C23" s="2">
        <v>1</v>
      </c>
      <c r="D23" s="2" t="s">
        <v>71</v>
      </c>
      <c r="E23" s="1">
        <v>1</v>
      </c>
      <c r="F23" s="1">
        <v>3</v>
      </c>
      <c r="G23" s="1">
        <v>1</v>
      </c>
      <c r="H23" s="1">
        <v>2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O23" s="1">
        <v>1</v>
      </c>
      <c r="P23" s="1">
        <v>1</v>
      </c>
      <c r="Q23" s="1" t="s">
        <v>72</v>
      </c>
      <c r="R23" s="1" t="s">
        <v>72</v>
      </c>
      <c r="S23" s="1" t="s">
        <v>72</v>
      </c>
      <c r="T23" s="71">
        <v>15</v>
      </c>
      <c r="U23" s="2">
        <v>4</v>
      </c>
      <c r="V23" s="6">
        <f t="shared" si="0"/>
        <v>75</v>
      </c>
    </row>
    <row r="24" spans="1:22" x14ac:dyDescent="0.25">
      <c r="A24" s="1">
        <v>19</v>
      </c>
      <c r="B24" s="1" t="s">
        <v>91</v>
      </c>
      <c r="C24" s="2">
        <v>1</v>
      </c>
      <c r="D24" s="2" t="s">
        <v>71</v>
      </c>
      <c r="E24" s="1">
        <v>1</v>
      </c>
      <c r="F24" s="1">
        <v>3</v>
      </c>
      <c r="G24" s="1">
        <v>1</v>
      </c>
      <c r="H24" s="1">
        <v>1</v>
      </c>
      <c r="I24" s="1">
        <v>0</v>
      </c>
      <c r="J24" s="1">
        <v>1</v>
      </c>
      <c r="K24" s="1">
        <v>1</v>
      </c>
      <c r="L24" s="1">
        <v>1</v>
      </c>
      <c r="M24" s="1">
        <v>1</v>
      </c>
      <c r="N24" s="1">
        <v>2</v>
      </c>
      <c r="O24" s="1">
        <v>1</v>
      </c>
      <c r="P24" s="1">
        <v>1</v>
      </c>
      <c r="Q24" s="1" t="s">
        <v>72</v>
      </c>
      <c r="R24" s="1" t="s">
        <v>72</v>
      </c>
      <c r="S24" s="1" t="s">
        <v>72</v>
      </c>
      <c r="T24" s="71">
        <v>14</v>
      </c>
      <c r="U24" s="2">
        <v>4</v>
      </c>
      <c r="V24" s="6">
        <f t="shared" si="0"/>
        <v>70</v>
      </c>
    </row>
    <row r="25" spans="1:22" x14ac:dyDescent="0.25">
      <c r="A25" s="1">
        <v>20</v>
      </c>
      <c r="B25" s="1" t="s">
        <v>92</v>
      </c>
      <c r="C25" s="2">
        <v>1</v>
      </c>
      <c r="D25" s="2" t="s">
        <v>71</v>
      </c>
      <c r="E25" s="1">
        <v>1</v>
      </c>
      <c r="F25" s="1" t="s">
        <v>72</v>
      </c>
      <c r="G25" s="1">
        <v>1</v>
      </c>
      <c r="H25" s="1">
        <v>2</v>
      </c>
      <c r="I25" s="1" t="s">
        <v>72</v>
      </c>
      <c r="J25" s="1">
        <v>1</v>
      </c>
      <c r="K25" s="1">
        <v>1</v>
      </c>
      <c r="L25" s="1" t="s">
        <v>72</v>
      </c>
      <c r="M25" s="1">
        <v>1</v>
      </c>
      <c r="N25" s="1">
        <v>2</v>
      </c>
      <c r="O25" s="1">
        <v>1</v>
      </c>
      <c r="P25" s="1">
        <v>1</v>
      </c>
      <c r="Q25" s="1">
        <v>1</v>
      </c>
      <c r="R25" s="1">
        <v>2</v>
      </c>
      <c r="S25" s="1">
        <v>1</v>
      </c>
      <c r="T25" s="71">
        <v>15</v>
      </c>
      <c r="U25" s="2">
        <v>4</v>
      </c>
      <c r="V25" s="6">
        <f t="shared" ref="V25:V26" si="1">T25/$V$1*100</f>
        <v>75</v>
      </c>
    </row>
    <row r="26" spans="1:22" x14ac:dyDescent="0.25">
      <c r="A26" s="1">
        <v>21</v>
      </c>
      <c r="B26" s="103" t="s">
        <v>93</v>
      </c>
      <c r="C26" s="2">
        <v>1</v>
      </c>
      <c r="D26" s="2" t="s">
        <v>71</v>
      </c>
      <c r="E26" s="1">
        <v>1</v>
      </c>
      <c r="F26" s="1">
        <v>3</v>
      </c>
      <c r="G26" s="1">
        <v>1</v>
      </c>
      <c r="H26" s="1">
        <v>2</v>
      </c>
      <c r="I26" s="1">
        <v>1</v>
      </c>
      <c r="J26" s="1">
        <v>1</v>
      </c>
      <c r="K26" s="1">
        <v>1</v>
      </c>
      <c r="L26" s="1">
        <v>0</v>
      </c>
      <c r="M26" s="1">
        <v>1</v>
      </c>
      <c r="N26" s="1">
        <v>2</v>
      </c>
      <c r="O26" s="1">
        <v>1</v>
      </c>
      <c r="P26" s="1">
        <v>1</v>
      </c>
      <c r="Q26" s="1">
        <v>0</v>
      </c>
      <c r="R26" s="1">
        <v>0</v>
      </c>
      <c r="S26" s="1">
        <v>0</v>
      </c>
      <c r="T26" s="71">
        <v>15</v>
      </c>
      <c r="U26" s="2">
        <v>4</v>
      </c>
      <c r="V26" s="6">
        <f t="shared" si="1"/>
        <v>75</v>
      </c>
    </row>
    <row r="27" spans="1:22" x14ac:dyDescent="0.25">
      <c r="A27" s="1"/>
      <c r="B27" s="1"/>
      <c r="C27" s="2"/>
      <c r="D27" s="2"/>
      <c r="E27" s="7">
        <f>AVERAGE(E6:E26)/E1*100</f>
        <v>94.73684210526315</v>
      </c>
      <c r="F27" s="7">
        <f>AVERAGE(F6:F26)/F1*100</f>
        <v>82.051282051282058</v>
      </c>
      <c r="G27" s="7">
        <f>AVERAGE(G6:G26)/G1*100</f>
        <v>95.238095238095227</v>
      </c>
      <c r="H27" s="7">
        <f>AVERAGE(H6:H26)/H1*100</f>
        <v>72.222222222222214</v>
      </c>
      <c r="I27" s="7">
        <f>AVERAGE(I6:I26)/I1*100</f>
        <v>70.588235294117652</v>
      </c>
      <c r="J27" s="7">
        <f>AVERAGE(J6:J26)/J1*100</f>
        <v>70</v>
      </c>
      <c r="K27" s="7">
        <f>AVERAGE(K6:K26)/K1*100</f>
        <v>89.473684210526315</v>
      </c>
      <c r="L27" s="7">
        <f>AVERAGE(L6:L26)/L1*100</f>
        <v>77.777777777777786</v>
      </c>
      <c r="M27" s="7">
        <f>AVERAGE(M6:M26)/M1*100</f>
        <v>100</v>
      </c>
      <c r="N27" s="7">
        <f>AVERAGE(N6:N26)/N1*100</f>
        <v>97.368421052631575</v>
      </c>
      <c r="O27" s="7">
        <f>AVERAGE(O6:O26)/O1*100</f>
        <v>100</v>
      </c>
      <c r="P27" s="7">
        <f>AVERAGE(P6:P26)/P1*100</f>
        <v>100</v>
      </c>
      <c r="Q27" s="7">
        <f>AVERAGE(Q6:Q26)/Q1*100</f>
        <v>77.777777777777786</v>
      </c>
      <c r="R27" s="7">
        <f>AVERAGE(R6:R26)/R1*100</f>
        <v>81.25</v>
      </c>
      <c r="S27" s="7">
        <f>AVERAGE(S6:S26)/S1*100</f>
        <v>75</v>
      </c>
      <c r="T27" s="34">
        <f>AVERAGE(T6:T26)</f>
        <v>13</v>
      </c>
      <c r="U27" s="34">
        <f>AVERAGE(U6:U26)</f>
        <v>3.6190476190476191</v>
      </c>
      <c r="V27" s="34">
        <f>AVERAGE(V6:V26)</f>
        <v>65</v>
      </c>
    </row>
    <row r="28" spans="1:22" s="27" customFormat="1" x14ac:dyDescent="0.25">
      <c r="C28" s="35"/>
      <c r="D28" s="35"/>
      <c r="T28" s="36"/>
      <c r="U28" s="35"/>
    </row>
    <row r="29" spans="1:22" x14ac:dyDescent="0.25">
      <c r="E29" s="14">
        <v>21</v>
      </c>
      <c r="T29" s="85" t="s">
        <v>10</v>
      </c>
      <c r="U29" s="86"/>
    </row>
    <row r="30" spans="1:22" x14ac:dyDescent="0.25">
      <c r="E30" s="2">
        <f>COUNTIF(E6:E26,E1)/$E$29</f>
        <v>0.8571428571428571</v>
      </c>
      <c r="F30" s="2">
        <f>COUNTIF(F6:F26,F1)/$E$29</f>
        <v>0.42857142857142855</v>
      </c>
      <c r="G30" s="2">
        <f>COUNTIF(G6:G26,G1)/$E$29</f>
        <v>0.95238095238095233</v>
      </c>
      <c r="H30" s="2">
        <f>COUNTIF(H6:H26,H1)/$E$29</f>
        <v>0.42857142857142855</v>
      </c>
      <c r="I30" s="2">
        <f>COUNTIF(I6:I26,I1)/$E$29</f>
        <v>0.5714285714285714</v>
      </c>
      <c r="J30" s="2">
        <f>COUNTIF(J6:J26,J1)/$E$29</f>
        <v>0.66666666666666663</v>
      </c>
      <c r="K30" s="2">
        <f>COUNTIF(K6:K26,K1)/$E$29</f>
        <v>0.80952380952380953</v>
      </c>
      <c r="L30" s="2">
        <f>COUNTIF(L6:L26,L1)/$E$29</f>
        <v>0.66666666666666663</v>
      </c>
      <c r="M30" s="2">
        <f>COUNTIF(M6:M26,M1)/$E$29</f>
        <v>1</v>
      </c>
      <c r="N30" s="2">
        <f>COUNTIF(N6:N26,N1)/$E$29</f>
        <v>0.8571428571428571</v>
      </c>
      <c r="O30" s="2">
        <f>COUNTIF(O6:O26,O1)/$E$29</f>
        <v>0.8571428571428571</v>
      </c>
      <c r="P30" s="2">
        <f>COUNTIF(P6:P26,P1)/$E$29</f>
        <v>0.8571428571428571</v>
      </c>
      <c r="Q30" s="2">
        <f>COUNTIF(Q6:Q26,Q1)/$E$29</f>
        <v>0.33333333333333331</v>
      </c>
      <c r="R30" s="2">
        <f>COUNTIF(R6:R26,R1)/$E$29</f>
        <v>4.7619047619047616E-2</v>
      </c>
      <c r="S30" s="2">
        <f>COUNTIF(S6:S26,S1)/$E$29</f>
        <v>0.2857142857142857</v>
      </c>
      <c r="T30" s="85" t="s">
        <v>11</v>
      </c>
      <c r="U30" s="86"/>
    </row>
    <row r="31" spans="1:22" x14ac:dyDescent="0.25">
      <c r="E31" s="2">
        <f>$E$29-E30-E33-E32</f>
        <v>19.142857142857142</v>
      </c>
      <c r="F31" s="2">
        <f>$E$29-F30-F33-F32</f>
        <v>19.571428571428573</v>
      </c>
      <c r="G31" s="2">
        <f>$E$29-G30-G33-G32</f>
        <v>19.047619047619047</v>
      </c>
      <c r="H31" s="2">
        <f>$E$29-H30-H33-H32</f>
        <v>19.571428571428573</v>
      </c>
      <c r="I31" s="2">
        <f>$E$29-I30-I33-I32</f>
        <v>15.428571428571427</v>
      </c>
      <c r="J31" s="2">
        <f>$E$29-J30-J33-J32</f>
        <v>14.333333333333332</v>
      </c>
      <c r="K31" s="2">
        <f>$E$29-K30-K33-K32</f>
        <v>18.19047619047619</v>
      </c>
      <c r="L31" s="2">
        <f>$E$29-L30-L33-L32</f>
        <v>16.333333333333332</v>
      </c>
      <c r="M31" s="2">
        <f>$E$29-M30-M33-M32</f>
        <v>20</v>
      </c>
      <c r="N31" s="2">
        <f>$E$29-N30-N33-N32</f>
        <v>20.142857142857142</v>
      </c>
      <c r="O31" s="2">
        <f>$E$29-O30-O33-O32</f>
        <v>20.142857142857142</v>
      </c>
      <c r="P31" s="2">
        <f>$E$29-P30-P33-P32</f>
        <v>20.142857142857142</v>
      </c>
      <c r="Q31" s="2">
        <f>$E$29-Q30-Q33-Q32</f>
        <v>18.666666666666668</v>
      </c>
      <c r="R31" s="2">
        <f>$E$29-R30-R33-R32</f>
        <v>18.952380952380953</v>
      </c>
      <c r="S31" s="2">
        <f>$E$29-S30-S33-S32</f>
        <v>18.714285714285715</v>
      </c>
      <c r="T31" s="85" t="s">
        <v>12</v>
      </c>
      <c r="U31" s="86"/>
    </row>
    <row r="32" spans="1:22" x14ac:dyDescent="0.25">
      <c r="E32" s="2">
        <f>COUNTIF(E6:E26,"=N  ")</f>
        <v>0</v>
      </c>
      <c r="F32" s="2">
        <f>COUNTIF(F6:F26,"=N  ")</f>
        <v>0</v>
      </c>
      <c r="G32" s="2">
        <f>COUNTIF(G6:G26,"=N  ")</f>
        <v>0</v>
      </c>
      <c r="H32" s="2">
        <f>COUNTIF(H6:H26,"=N  ")</f>
        <v>0</v>
      </c>
      <c r="I32" s="2">
        <f>COUNTIF(I6:I26,"=N  ")</f>
        <v>0</v>
      </c>
      <c r="J32" s="2">
        <f>COUNTIF(J6:J26,"=N  ")</f>
        <v>0</v>
      </c>
      <c r="K32" s="2">
        <f>COUNTIF(K6:K26,"=N  ")</f>
        <v>0</v>
      </c>
      <c r="L32" s="2">
        <f>COUNTIF(L6:L26,"=N  ")</f>
        <v>0</v>
      </c>
      <c r="M32" s="2">
        <f>COUNTIF(M6:M26,"=N  ")</f>
        <v>0</v>
      </c>
      <c r="N32" s="2">
        <f>COUNTIF(N6:N26,"=N  ")</f>
        <v>0</v>
      </c>
      <c r="O32" s="2">
        <f>COUNTIF(O6:O26,"=N  ")</f>
        <v>0</v>
      </c>
      <c r="P32" s="2">
        <f>COUNTIF(P6:P26,"=N  ")</f>
        <v>0</v>
      </c>
      <c r="Q32" s="2">
        <f>COUNTIF(Q6:Q26,"=N  ")</f>
        <v>0</v>
      </c>
      <c r="R32" s="2">
        <f>COUNTIF(R6:R26,"=N  ")</f>
        <v>0</v>
      </c>
      <c r="S32" s="2">
        <f>COUNTIF(S6:S26,"=N  ")</f>
        <v>0</v>
      </c>
      <c r="T32" s="85" t="s">
        <v>9</v>
      </c>
      <c r="U32" s="86"/>
    </row>
    <row r="33" spans="3:22" x14ac:dyDescent="0.25">
      <c r="E33" s="2">
        <f>COUNTIF(E6:E26,"=0")</f>
        <v>1</v>
      </c>
      <c r="F33" s="2">
        <f>COUNTIF(F6:F26,"=0")</f>
        <v>1</v>
      </c>
      <c r="G33" s="2">
        <f>COUNTIF(G6:G26,"=0")</f>
        <v>1</v>
      </c>
      <c r="H33" s="2">
        <f>COUNTIF(H6:H26,"=0")</f>
        <v>1</v>
      </c>
      <c r="I33" s="2">
        <f>COUNTIF(I6:I26,"=0")</f>
        <v>5</v>
      </c>
      <c r="J33" s="2">
        <f>COUNTIF(J6:J26,"=0")</f>
        <v>6</v>
      </c>
      <c r="K33" s="2">
        <f>COUNTIF(K6:K26,"=0")</f>
        <v>2</v>
      </c>
      <c r="L33" s="2">
        <f>COUNTIF(L6:L26,"=0")</f>
        <v>4</v>
      </c>
      <c r="M33" s="2">
        <f>COUNTIF(M6:M26,"=0")</f>
        <v>0</v>
      </c>
      <c r="N33" s="2">
        <f>COUNTIF(N6:N26,"=0")</f>
        <v>0</v>
      </c>
      <c r="O33" s="2">
        <f>COUNTIF(O6:O26,"=0")</f>
        <v>0</v>
      </c>
      <c r="P33" s="2">
        <f>COUNTIF(P6:P26,"=0")</f>
        <v>0</v>
      </c>
      <c r="Q33" s="2">
        <f>COUNTIF(Q6:Q26,"=0")</f>
        <v>2</v>
      </c>
      <c r="R33" s="2">
        <f>COUNTIF(R6:R26,"=0")</f>
        <v>2</v>
      </c>
      <c r="S33" s="2">
        <f>COUNTIF(S6:S26,"=0")</f>
        <v>2</v>
      </c>
      <c r="T33" s="85" t="s">
        <v>8</v>
      </c>
      <c r="U33" s="86"/>
    </row>
    <row r="36" spans="3:22" x14ac:dyDescent="0.25">
      <c r="C36"/>
      <c r="D36"/>
      <c r="T36" s="30" t="s">
        <v>13</v>
      </c>
      <c r="U36" s="14">
        <f>COUNTIF(U6:U26,"=2")</f>
        <v>2</v>
      </c>
      <c r="V36" s="15">
        <f>U36/$E$29*100</f>
        <v>9.5238095238095237</v>
      </c>
    </row>
    <row r="37" spans="3:22" x14ac:dyDescent="0.25">
      <c r="C37"/>
      <c r="D37"/>
      <c r="T37" s="31" t="s">
        <v>14</v>
      </c>
      <c r="U37" s="8">
        <f>COUNTIF(U6:U26,"=3")</f>
        <v>5</v>
      </c>
      <c r="V37" s="13">
        <f>U37/$E$29*100</f>
        <v>23.809523809523807</v>
      </c>
    </row>
    <row r="38" spans="3:22" x14ac:dyDescent="0.25">
      <c r="C38"/>
      <c r="D38"/>
      <c r="T38" s="32" t="s">
        <v>15</v>
      </c>
      <c r="U38" s="11">
        <f>COUNTIF(U6:U26,"=4")</f>
        <v>13</v>
      </c>
      <c r="V38" s="12">
        <f>U38/$E$29*100</f>
        <v>61.904761904761905</v>
      </c>
    </row>
    <row r="39" spans="3:22" x14ac:dyDescent="0.25">
      <c r="C39"/>
      <c r="D39"/>
      <c r="T39" s="33" t="s">
        <v>16</v>
      </c>
      <c r="U39" s="9">
        <f>COUNTIF(U6:U26,"=5")</f>
        <v>1</v>
      </c>
      <c r="V39" s="10">
        <f>U39/$E$29*100</f>
        <v>4.7619047619047619</v>
      </c>
    </row>
    <row r="41" spans="3:22" x14ac:dyDescent="0.25">
      <c r="C41"/>
      <c r="D41"/>
      <c r="E41" s="81" t="s">
        <v>51</v>
      </c>
      <c r="F41" s="82"/>
      <c r="G41" s="82"/>
      <c r="H41" s="82"/>
      <c r="I41" s="83"/>
      <c r="J41" s="62" t="s">
        <v>50</v>
      </c>
      <c r="K41" s="62" t="s">
        <v>49</v>
      </c>
      <c r="T41" s="84"/>
      <c r="U41" s="84"/>
      <c r="V41" s="63">
        <f>COUNTIF(V6:V26,100)</f>
        <v>0</v>
      </c>
    </row>
    <row r="42" spans="3:22" x14ac:dyDescent="0.25">
      <c r="C42"/>
      <c r="D42"/>
      <c r="E42" s="87" t="s">
        <v>44</v>
      </c>
      <c r="F42" s="87"/>
      <c r="G42" s="87"/>
      <c r="H42" s="87"/>
      <c r="I42" s="87"/>
      <c r="J42" s="7">
        <f>COUNTIF(V6:V26,"&gt;=85")</f>
        <v>3</v>
      </c>
      <c r="K42" s="7">
        <f>J42/E29*100</f>
        <v>14.285714285714285</v>
      </c>
      <c r="T42" s="76"/>
      <c r="U42" s="77"/>
      <c r="V42" s="7">
        <f>SUM(U37:U39)/$E$29*100</f>
        <v>90.476190476190482</v>
      </c>
    </row>
    <row r="43" spans="3:22" x14ac:dyDescent="0.25">
      <c r="C43"/>
      <c r="D43"/>
      <c r="E43" s="87" t="s">
        <v>45</v>
      </c>
      <c r="F43" s="87"/>
      <c r="G43" s="87"/>
      <c r="H43" s="87"/>
      <c r="I43" s="87"/>
      <c r="J43" s="7">
        <f>COUNTIF(V6:V26,"&gt;=75")-J42</f>
        <v>6</v>
      </c>
      <c r="K43" s="7">
        <f>J43/E29*100</f>
        <v>28.571428571428569</v>
      </c>
      <c r="T43" s="76"/>
      <c r="U43" s="77"/>
      <c r="V43" s="7">
        <f>SUM(U38:U39)/$E$29*100</f>
        <v>66.666666666666657</v>
      </c>
    </row>
    <row r="44" spans="3:22" x14ac:dyDescent="0.25">
      <c r="C44"/>
      <c r="D44"/>
      <c r="E44" s="87" t="s">
        <v>46</v>
      </c>
      <c r="F44" s="87"/>
      <c r="G44" s="87"/>
      <c r="H44" s="87"/>
      <c r="I44" s="87"/>
      <c r="J44" s="7">
        <f>COUNTIF(V6:V26,"&gt;=65")-J43-J42</f>
        <v>5</v>
      </c>
      <c r="K44" s="7">
        <f>J44/E29*100</f>
        <v>23.809523809523807</v>
      </c>
      <c r="T44" s="84"/>
      <c r="U44" s="84"/>
      <c r="V44" s="7">
        <f>AVERAGE(T6:T26)</f>
        <v>13</v>
      </c>
    </row>
    <row r="45" spans="3:22" x14ac:dyDescent="0.25">
      <c r="C45"/>
      <c r="D45"/>
      <c r="E45" s="87" t="s">
        <v>47</v>
      </c>
      <c r="F45" s="87"/>
      <c r="G45" s="87"/>
      <c r="H45" s="87"/>
      <c r="I45" s="87"/>
      <c r="J45" s="7">
        <f>COUNTIF(V6:V26,"&gt;=50")-J44-J43-J42</f>
        <v>2</v>
      </c>
      <c r="K45" s="7">
        <f>J45/E29*100</f>
        <v>9.5238095238095237</v>
      </c>
      <c r="T45" s="84"/>
      <c r="U45" s="84"/>
      <c r="V45" s="7">
        <f>AVERAGE(U6:U26)</f>
        <v>3.6190476190476191</v>
      </c>
    </row>
    <row r="46" spans="3:22" x14ac:dyDescent="0.25">
      <c r="E46" s="87" t="s">
        <v>48</v>
      </c>
      <c r="F46" s="87"/>
      <c r="G46" s="87"/>
      <c r="H46" s="87"/>
      <c r="I46" s="87"/>
      <c r="J46" s="7">
        <f>COUNTIF(V6:V26,"&lt;50")</f>
        <v>5</v>
      </c>
      <c r="K46" s="7">
        <f>J46/E29*100</f>
        <v>23.809523809523807</v>
      </c>
      <c r="T46" s="84"/>
      <c r="U46" s="84"/>
      <c r="V46" s="7">
        <f>AVERAGE(V6:V26)</f>
        <v>65</v>
      </c>
    </row>
  </sheetData>
  <autoFilter ref="E3:V27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</autoFilter>
  <mergeCells count="25">
    <mergeCell ref="E46:I46"/>
    <mergeCell ref="E44:I44"/>
    <mergeCell ref="E45:I45"/>
    <mergeCell ref="E43:I43"/>
    <mergeCell ref="E42:I42"/>
    <mergeCell ref="T44:U44"/>
    <mergeCell ref="T45:U45"/>
    <mergeCell ref="T46:U46"/>
    <mergeCell ref="T29:U29"/>
    <mergeCell ref="T30:U30"/>
    <mergeCell ref="T31:U31"/>
    <mergeCell ref="T32:U32"/>
    <mergeCell ref="T33:U33"/>
    <mergeCell ref="T41:U41"/>
    <mergeCell ref="U3:U5"/>
    <mergeCell ref="V3:V5"/>
    <mergeCell ref="C3:C5"/>
    <mergeCell ref="T42:U42"/>
    <mergeCell ref="T43:U43"/>
    <mergeCell ref="E41:I41"/>
    <mergeCell ref="B3:B5"/>
    <mergeCell ref="A3:A5"/>
    <mergeCell ref="D3:D5"/>
    <mergeCell ref="E3:S3"/>
    <mergeCell ref="T3:T5"/>
  </mergeCells>
  <conditionalFormatting sqref="U6:U26">
    <cfRule type="cellIs" dxfId="22" priority="2" operator="equal">
      <formula>3</formula>
    </cfRule>
    <cfRule type="cellIs" dxfId="21" priority="3" operator="equal">
      <formula>4</formula>
    </cfRule>
    <cfRule type="cellIs" dxfId="20" priority="4" operator="equal">
      <formula>2</formula>
    </cfRule>
    <cfRule type="cellIs" dxfId="19" priority="5" operator="equal">
      <formula>5</formula>
    </cfRule>
  </conditionalFormatting>
  <conditionalFormatting sqref="E27:S27">
    <cfRule type="cellIs" dxfId="18" priority="1" operator="lessThan">
      <formula>50</formula>
    </cfRule>
  </conditionalFormatting>
  <pageMargins left="0.70866141732283472" right="0.70866141732283472" top="0.74803149606299213" bottom="0.74803149606299213" header="0.31496062992125984" footer="0.31496062992125984"/>
  <pageSetup paperSize="9" fitToHeight="5" orientation="landscape" r:id="rId1"/>
  <ignoredErrors>
    <ignoredError sqref="E27:P27 E30:P3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7"/>
  <sheetViews>
    <sheetView zoomScale="85" zoomScaleNormal="85" workbookViewId="0">
      <selection activeCell="H2" sqref="H2"/>
    </sheetView>
  </sheetViews>
  <sheetFormatPr defaultRowHeight="12.75" x14ac:dyDescent="0.2"/>
  <cols>
    <col min="1" max="1" width="9.140625" style="40"/>
    <col min="2" max="2" width="86.42578125" style="40" customWidth="1"/>
    <col min="3" max="6" width="9.85546875" style="40" customWidth="1"/>
    <col min="7" max="16384" width="9.140625" style="40"/>
  </cols>
  <sheetData>
    <row r="1" spans="1:9" s="37" customFormat="1" x14ac:dyDescent="0.2">
      <c r="A1" s="44"/>
      <c r="B1" s="44"/>
      <c r="C1" s="44"/>
      <c r="G1" s="45"/>
      <c r="H1" s="88"/>
      <c r="I1" s="88"/>
    </row>
    <row r="2" spans="1:9" s="47" customFormat="1" ht="75" x14ac:dyDescent="0.2">
      <c r="A2" s="38" t="s">
        <v>33</v>
      </c>
      <c r="B2" s="39" t="s">
        <v>41</v>
      </c>
      <c r="C2" s="41" t="s">
        <v>40</v>
      </c>
      <c r="D2" s="48" t="s">
        <v>37</v>
      </c>
      <c r="E2" s="46" t="s">
        <v>38</v>
      </c>
      <c r="F2" s="46" t="s">
        <v>39</v>
      </c>
      <c r="G2" s="26" t="s">
        <v>43</v>
      </c>
      <c r="H2" s="39" t="s">
        <v>70</v>
      </c>
      <c r="I2" s="26" t="s">
        <v>34</v>
      </c>
    </row>
    <row r="3" spans="1:9" ht="15" x14ac:dyDescent="0.25">
      <c r="A3" s="39">
        <v>1</v>
      </c>
      <c r="B3" s="102" t="s">
        <v>55</v>
      </c>
      <c r="C3" s="101">
        <v>1</v>
      </c>
      <c r="D3" s="59">
        <v>85.71</v>
      </c>
      <c r="E3" s="59">
        <v>87.49</v>
      </c>
      <c r="F3" s="59">
        <v>81.010000000000005</v>
      </c>
      <c r="G3" s="42">
        <f>1-I3</f>
        <v>0.1428571428571429</v>
      </c>
      <c r="H3" s="49">
        <f>'8А'!X2</f>
        <v>18</v>
      </c>
      <c r="I3" s="43">
        <f>'1'!E30</f>
        <v>0.8571428571428571</v>
      </c>
    </row>
    <row r="4" spans="1:9" ht="15" x14ac:dyDescent="0.25">
      <c r="A4" s="39">
        <v>2</v>
      </c>
      <c r="B4" s="102" t="s">
        <v>56</v>
      </c>
      <c r="C4" s="101">
        <v>3</v>
      </c>
      <c r="D4" s="59">
        <v>50.79</v>
      </c>
      <c r="E4" s="59">
        <v>55.51</v>
      </c>
      <c r="F4" s="59">
        <v>49.02</v>
      </c>
      <c r="G4" s="42">
        <f t="shared" ref="G4:G14" si="0">1-I4</f>
        <v>0.5714285714285714</v>
      </c>
      <c r="H4" s="49">
        <f>'8А'!Y2</f>
        <v>9</v>
      </c>
      <c r="I4" s="43">
        <f>'1'!F30</f>
        <v>0.42857142857142855</v>
      </c>
    </row>
    <row r="5" spans="1:9" ht="15" x14ac:dyDescent="0.25">
      <c r="A5" s="39">
        <v>3</v>
      </c>
      <c r="B5" s="102" t="s">
        <v>57</v>
      </c>
      <c r="C5" s="101">
        <v>1</v>
      </c>
      <c r="D5" s="59">
        <v>95.24</v>
      </c>
      <c r="E5" s="59">
        <v>75.05</v>
      </c>
      <c r="F5" s="59">
        <v>63.96</v>
      </c>
      <c r="G5" s="42">
        <f t="shared" si="0"/>
        <v>4.7619047619047672E-2</v>
      </c>
      <c r="H5" s="49">
        <f>'8А'!Z2</f>
        <v>20</v>
      </c>
      <c r="I5" s="43">
        <f>'1'!G30</f>
        <v>0.95238095238095233</v>
      </c>
    </row>
    <row r="6" spans="1:9" ht="15" x14ac:dyDescent="0.25">
      <c r="A6" s="39">
        <v>4</v>
      </c>
      <c r="B6" s="102" t="s">
        <v>58</v>
      </c>
      <c r="C6" s="101">
        <v>2</v>
      </c>
      <c r="D6" s="59">
        <v>61.9</v>
      </c>
      <c r="E6" s="59">
        <v>78.209999999999994</v>
      </c>
      <c r="F6" s="59">
        <v>73.47</v>
      </c>
      <c r="G6" s="42">
        <f t="shared" si="0"/>
        <v>0.5714285714285714</v>
      </c>
      <c r="H6" s="49">
        <f>'8А'!AA2</f>
        <v>9</v>
      </c>
      <c r="I6" s="43">
        <f>'1'!H30</f>
        <v>0.42857142857142855</v>
      </c>
    </row>
    <row r="7" spans="1:9" ht="15" x14ac:dyDescent="0.25">
      <c r="A7" s="39">
        <v>5</v>
      </c>
      <c r="B7" s="102" t="s">
        <v>59</v>
      </c>
      <c r="C7" s="101">
        <v>1</v>
      </c>
      <c r="D7" s="60">
        <v>57.14</v>
      </c>
      <c r="E7" s="60">
        <v>75.209999999999994</v>
      </c>
      <c r="F7" s="60">
        <v>68.739999999999995</v>
      </c>
      <c r="G7" s="42">
        <f t="shared" si="0"/>
        <v>0.4285714285714286</v>
      </c>
      <c r="H7" s="60">
        <f>'8А'!AB2</f>
        <v>12</v>
      </c>
      <c r="I7" s="61">
        <f>'1'!I30</f>
        <v>0.5714285714285714</v>
      </c>
    </row>
    <row r="8" spans="1:9" ht="15" x14ac:dyDescent="0.25">
      <c r="A8" s="39">
        <v>6</v>
      </c>
      <c r="B8" s="102" t="s">
        <v>60</v>
      </c>
      <c r="C8" s="101">
        <v>1</v>
      </c>
      <c r="D8" s="60">
        <v>66.67</v>
      </c>
      <c r="E8" s="60">
        <v>83.19</v>
      </c>
      <c r="F8" s="60">
        <v>76.09</v>
      </c>
      <c r="G8" s="42">
        <f t="shared" si="0"/>
        <v>0.33333333333333337</v>
      </c>
      <c r="H8" s="60">
        <f>'8А'!AC2</f>
        <v>14</v>
      </c>
      <c r="I8" s="61">
        <f>'1'!J30</f>
        <v>0.66666666666666663</v>
      </c>
    </row>
    <row r="9" spans="1:9" ht="15" x14ac:dyDescent="0.25">
      <c r="A9" s="39">
        <v>7</v>
      </c>
      <c r="B9" s="102" t="s">
        <v>61</v>
      </c>
      <c r="C9" s="101">
        <v>1</v>
      </c>
      <c r="D9" s="60">
        <v>80.95</v>
      </c>
      <c r="E9" s="60">
        <v>81.900000000000006</v>
      </c>
      <c r="F9" s="60">
        <v>74.53</v>
      </c>
      <c r="G9" s="42">
        <f t="shared" si="0"/>
        <v>0.19047619047619047</v>
      </c>
      <c r="H9" s="60">
        <f>'8А'!AD2</f>
        <v>17</v>
      </c>
      <c r="I9" s="61">
        <f>'1'!K30</f>
        <v>0.80952380952380953</v>
      </c>
    </row>
    <row r="10" spans="1:9" ht="15" x14ac:dyDescent="0.25">
      <c r="A10" s="39">
        <v>8</v>
      </c>
      <c r="B10" s="102" t="s">
        <v>62</v>
      </c>
      <c r="C10" s="101">
        <v>1</v>
      </c>
      <c r="D10" s="60">
        <v>66.67</v>
      </c>
      <c r="E10" s="60">
        <v>66.52</v>
      </c>
      <c r="F10" s="60">
        <v>57.9</v>
      </c>
      <c r="G10" s="42">
        <f t="shared" si="0"/>
        <v>0.33333333333333337</v>
      </c>
      <c r="H10" s="60">
        <f>'8А'!AE2</f>
        <v>14</v>
      </c>
      <c r="I10" s="61">
        <f>'1'!L30</f>
        <v>0.66666666666666663</v>
      </c>
    </row>
    <row r="11" spans="1:9" ht="15" x14ac:dyDescent="0.25">
      <c r="A11" s="39">
        <v>9</v>
      </c>
      <c r="B11" s="102" t="s">
        <v>63</v>
      </c>
      <c r="C11" s="101">
        <v>1</v>
      </c>
      <c r="D11" s="60">
        <v>100</v>
      </c>
      <c r="E11" s="60">
        <v>79.38</v>
      </c>
      <c r="F11" s="60">
        <v>70.55</v>
      </c>
      <c r="G11" s="42">
        <f t="shared" si="0"/>
        <v>0</v>
      </c>
      <c r="H11" s="60">
        <f>'8А'!AF2</f>
        <v>21</v>
      </c>
      <c r="I11" s="61">
        <f>'1'!M30</f>
        <v>1</v>
      </c>
    </row>
    <row r="12" spans="1:9" ht="15" x14ac:dyDescent="0.25">
      <c r="A12" s="39">
        <v>10</v>
      </c>
      <c r="B12" s="102" t="s">
        <v>64</v>
      </c>
      <c r="C12" s="101">
        <v>2</v>
      </c>
      <c r="D12" s="60">
        <v>88.1</v>
      </c>
      <c r="E12" s="60">
        <v>75.12</v>
      </c>
      <c r="F12" s="60">
        <v>67.91</v>
      </c>
      <c r="G12" s="42">
        <f t="shared" si="0"/>
        <v>0.1428571428571429</v>
      </c>
      <c r="H12" s="60">
        <f>'8А'!AG2</f>
        <v>18</v>
      </c>
      <c r="I12" s="61">
        <f>'1'!N30</f>
        <v>0.8571428571428571</v>
      </c>
    </row>
    <row r="13" spans="1:9" ht="15" x14ac:dyDescent="0.25">
      <c r="A13" s="39">
        <v>11</v>
      </c>
      <c r="B13" s="102" t="s">
        <v>65</v>
      </c>
      <c r="C13" s="101">
        <v>1</v>
      </c>
      <c r="D13" s="60">
        <v>85.71</v>
      </c>
      <c r="E13" s="60">
        <v>79.38</v>
      </c>
      <c r="F13" s="60">
        <v>71.17</v>
      </c>
      <c r="G13" s="42">
        <f t="shared" si="0"/>
        <v>0.1428571428571429</v>
      </c>
      <c r="H13" s="60">
        <f>'8А'!AH2</f>
        <v>18</v>
      </c>
      <c r="I13" s="61">
        <f>'1'!O30</f>
        <v>0.8571428571428571</v>
      </c>
    </row>
    <row r="14" spans="1:9" ht="15" x14ac:dyDescent="0.25">
      <c r="A14" s="39">
        <v>12</v>
      </c>
      <c r="B14" s="102" t="s">
        <v>66</v>
      </c>
      <c r="C14" s="101">
        <v>1</v>
      </c>
      <c r="D14" s="60">
        <v>85.71</v>
      </c>
      <c r="E14" s="60">
        <v>72.319999999999993</v>
      </c>
      <c r="F14" s="60">
        <v>60.88</v>
      </c>
      <c r="G14" s="42">
        <f t="shared" si="0"/>
        <v>0.1428571428571429</v>
      </c>
      <c r="H14" s="60">
        <f>'8А'!AI2</f>
        <v>18</v>
      </c>
      <c r="I14" s="61">
        <f>'1'!P30</f>
        <v>0.8571428571428571</v>
      </c>
    </row>
    <row r="15" spans="1:9" ht="15" x14ac:dyDescent="0.25">
      <c r="A15" s="39">
        <v>13</v>
      </c>
      <c r="B15" s="102" t="s">
        <v>67</v>
      </c>
      <c r="C15" s="101">
        <v>1</v>
      </c>
      <c r="D15" s="60">
        <v>33.33</v>
      </c>
      <c r="E15" s="60">
        <v>60.82</v>
      </c>
      <c r="F15" s="60">
        <v>53.83</v>
      </c>
      <c r="G15" s="42">
        <f>1-I15</f>
        <v>0.66666666666666674</v>
      </c>
      <c r="H15" s="60">
        <f>'8А'!AJ2</f>
        <v>7</v>
      </c>
      <c r="I15" s="61">
        <f>'1'!Q30</f>
        <v>0.33333333333333331</v>
      </c>
    </row>
    <row r="16" spans="1:9" ht="15" x14ac:dyDescent="0.25">
      <c r="A16" s="39">
        <v>14</v>
      </c>
      <c r="B16" s="102" t="s">
        <v>68</v>
      </c>
      <c r="C16" s="101">
        <v>3</v>
      </c>
      <c r="D16" s="60">
        <v>20.63</v>
      </c>
      <c r="E16" s="60">
        <v>39.340000000000003</v>
      </c>
      <c r="F16" s="60">
        <v>32.44</v>
      </c>
      <c r="G16" s="42">
        <f>1-I16</f>
        <v>0.95238095238095233</v>
      </c>
      <c r="H16" s="60">
        <f>'8А'!AK2</f>
        <v>1</v>
      </c>
      <c r="I16" s="61">
        <f>'1'!R30</f>
        <v>4.7619047619047616E-2</v>
      </c>
    </row>
    <row r="17" spans="1:9" ht="15" x14ac:dyDescent="0.25">
      <c r="A17" s="39">
        <v>15</v>
      </c>
      <c r="B17" s="102" t="s">
        <v>69</v>
      </c>
      <c r="C17" s="101">
        <v>1</v>
      </c>
      <c r="D17" s="60">
        <v>28.57</v>
      </c>
      <c r="E17" s="60">
        <v>47.28</v>
      </c>
      <c r="F17" s="60">
        <v>40.08</v>
      </c>
      <c r="G17" s="42">
        <f>1-I17</f>
        <v>0.7142857142857143</v>
      </c>
      <c r="H17" s="60">
        <f>'8А'!AL2</f>
        <v>6</v>
      </c>
      <c r="I17" s="61">
        <f>'1'!S30</f>
        <v>0.2857142857142857</v>
      </c>
    </row>
  </sheetData>
  <mergeCells count="1"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6"/>
  <sheetViews>
    <sheetView zoomScale="70" zoomScaleNormal="70" workbookViewId="0">
      <selection activeCell="AD29" sqref="AD29"/>
    </sheetView>
  </sheetViews>
  <sheetFormatPr defaultRowHeight="15" x14ac:dyDescent="0.25"/>
  <cols>
    <col min="1" max="1" width="4" bestFit="1" customWidth="1"/>
    <col min="2" max="2" width="11.140625" customWidth="1"/>
    <col min="3" max="3" width="8.42578125" style="3" bestFit="1" customWidth="1"/>
    <col min="4" max="4" width="8.42578125" style="3" customWidth="1"/>
    <col min="5" max="19" width="6.7109375" customWidth="1"/>
    <col min="20" max="20" width="7.5703125" style="28" customWidth="1"/>
    <col min="21" max="21" width="8.7109375" style="3" bestFit="1" customWidth="1"/>
    <col min="24" max="48" width="7.28515625" customWidth="1"/>
  </cols>
  <sheetData>
    <row r="1" spans="1:50" x14ac:dyDescent="0.25">
      <c r="D1" s="29" t="s">
        <v>35</v>
      </c>
      <c r="E1" s="4">
        <f>'1'!E1</f>
        <v>1</v>
      </c>
      <c r="F1" s="4">
        <f>'1'!F1</f>
        <v>3</v>
      </c>
      <c r="G1" s="4">
        <f>'1'!G1</f>
        <v>1</v>
      </c>
      <c r="H1" s="4">
        <f>'1'!H1</f>
        <v>2</v>
      </c>
      <c r="I1" s="4">
        <f>'1'!I1</f>
        <v>1</v>
      </c>
      <c r="J1" s="4">
        <f>'1'!J1</f>
        <v>1</v>
      </c>
      <c r="K1" s="4">
        <f>'1'!K1</f>
        <v>1</v>
      </c>
      <c r="L1" s="4">
        <f>'1'!L1</f>
        <v>1</v>
      </c>
      <c r="M1" s="4">
        <f>'1'!M1</f>
        <v>1</v>
      </c>
      <c r="N1" s="4">
        <f>'1'!N1</f>
        <v>2</v>
      </c>
      <c r="O1" s="4">
        <f>'1'!O1</f>
        <v>1</v>
      </c>
      <c r="P1" s="4">
        <f>'1'!P1</f>
        <v>1</v>
      </c>
      <c r="Q1" s="4">
        <f>'1'!Q1</f>
        <v>1</v>
      </c>
      <c r="R1" s="4">
        <f>'1'!R1</f>
        <v>2</v>
      </c>
      <c r="S1" s="4">
        <f>'1'!S1</f>
        <v>1</v>
      </c>
      <c r="V1" s="5">
        <f>SUM(E1:S1)</f>
        <v>20</v>
      </c>
      <c r="X1" s="70">
        <v>21</v>
      </c>
      <c r="AW1" s="89" t="s">
        <v>10</v>
      </c>
      <c r="AX1" s="90"/>
    </row>
    <row r="2" spans="1:50" x14ac:dyDescent="0.25">
      <c r="X2" s="2">
        <f>COUNTIF(E6:E26,E1)</f>
        <v>18</v>
      </c>
      <c r="Y2" s="2">
        <f>COUNTIF(F6:F26,F1)</f>
        <v>9</v>
      </c>
      <c r="Z2" s="2">
        <f>COUNTIF(G6:G26,G1)</f>
        <v>20</v>
      </c>
      <c r="AA2" s="2">
        <f>COUNTIF(H6:H26,H1)</f>
        <v>9</v>
      </c>
      <c r="AB2" s="2">
        <f>COUNTIF(I6:I26,I1)</f>
        <v>12</v>
      </c>
      <c r="AC2" s="2">
        <f>COUNTIF(J6:J26,J1)</f>
        <v>14</v>
      </c>
      <c r="AD2" s="2">
        <f>COUNTIF(K6:K26,K1)</f>
        <v>17</v>
      </c>
      <c r="AE2" s="2">
        <f>COUNTIF(L6:L26,L1)</f>
        <v>14</v>
      </c>
      <c r="AF2" s="2">
        <f>COUNTIF(M6:M26,M1)</f>
        <v>21</v>
      </c>
      <c r="AG2" s="2">
        <f>COUNTIF(N6:N26,N1)</f>
        <v>18</v>
      </c>
      <c r="AH2" s="2">
        <f>COUNTIF(O6:O26,O1)</f>
        <v>18</v>
      </c>
      <c r="AI2" s="2">
        <f>COUNTIF(P6:P26,P1)</f>
        <v>18</v>
      </c>
      <c r="AJ2" s="2">
        <f>COUNTIF(Q6:Q26,Q1)</f>
        <v>7</v>
      </c>
      <c r="AK2" s="2">
        <f>COUNTIF(R6:R26,R1)</f>
        <v>1</v>
      </c>
      <c r="AL2" s="2">
        <f>COUNTIF(S6:S26,S1)</f>
        <v>6</v>
      </c>
      <c r="AM2" s="2" t="e">
        <f>COUNTIF(#REF!,#REF!)</f>
        <v>#REF!</v>
      </c>
      <c r="AN2" s="2" t="e">
        <f>COUNTIF(#REF!,#REF!)</f>
        <v>#REF!</v>
      </c>
      <c r="AO2" s="2" t="e">
        <f>COUNTIF(#REF!,#REF!)</f>
        <v>#REF!</v>
      </c>
      <c r="AP2" s="2" t="e">
        <f>COUNTIF(#REF!,#REF!)</f>
        <v>#REF!</v>
      </c>
      <c r="AQ2" s="2" t="e">
        <f>COUNTIF(#REF!,#REF!)</f>
        <v>#REF!</v>
      </c>
      <c r="AR2" s="2" t="e">
        <f>COUNTIF(#REF!,#REF!)</f>
        <v>#REF!</v>
      </c>
      <c r="AS2" s="2" t="e">
        <f>COUNTIF(#REF!,#REF!)</f>
        <v>#REF!</v>
      </c>
      <c r="AT2" s="2" t="e">
        <f>COUNTIF(#REF!,#REF!)</f>
        <v>#REF!</v>
      </c>
      <c r="AU2" s="2" t="e">
        <f>COUNTIF(#REF!,#REF!)</f>
        <v>#REF!</v>
      </c>
      <c r="AV2" s="2" t="e">
        <f>COUNTIF(#REF!,#REF!)</f>
        <v>#REF!</v>
      </c>
      <c r="AW2" s="89" t="s">
        <v>11</v>
      </c>
      <c r="AX2" s="90"/>
    </row>
    <row r="3" spans="1:50" x14ac:dyDescent="0.25">
      <c r="A3" s="72" t="s">
        <v>0</v>
      </c>
      <c r="B3" s="72" t="s">
        <v>1</v>
      </c>
      <c r="C3" s="72" t="s">
        <v>3</v>
      </c>
      <c r="D3" s="72" t="s">
        <v>36</v>
      </c>
      <c r="E3" s="75" t="s">
        <v>6</v>
      </c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8" t="s">
        <v>4</v>
      </c>
      <c r="U3" s="78" t="s">
        <v>5</v>
      </c>
      <c r="V3" s="72" t="s">
        <v>7</v>
      </c>
      <c r="X3" s="2">
        <f t="shared" ref="X3:AH3" si="0">$X$1-X2-X5-X4</f>
        <v>2</v>
      </c>
      <c r="Y3" s="2">
        <f t="shared" si="0"/>
        <v>11</v>
      </c>
      <c r="Z3" s="2">
        <f t="shared" si="0"/>
        <v>0</v>
      </c>
      <c r="AA3" s="2">
        <f t="shared" si="0"/>
        <v>11</v>
      </c>
      <c r="AB3" s="2">
        <f t="shared" si="0"/>
        <v>4</v>
      </c>
      <c r="AC3" s="2">
        <f t="shared" si="0"/>
        <v>1</v>
      </c>
      <c r="AD3" s="2">
        <f t="shared" si="0"/>
        <v>2</v>
      </c>
      <c r="AE3" s="2">
        <f t="shared" si="0"/>
        <v>3</v>
      </c>
      <c r="AF3" s="2">
        <f t="shared" si="0"/>
        <v>0</v>
      </c>
      <c r="AG3" s="2">
        <f t="shared" si="0"/>
        <v>3</v>
      </c>
      <c r="AH3" s="2">
        <f t="shared" si="0"/>
        <v>3</v>
      </c>
      <c r="AI3" s="2">
        <f t="shared" ref="AI3" si="1">$X$1-AI2-AI5-AI4</f>
        <v>3</v>
      </c>
      <c r="AJ3" s="2">
        <f t="shared" ref="AJ3" si="2">$X$1-AJ2-AJ5-AJ4</f>
        <v>12</v>
      </c>
      <c r="AK3" s="2">
        <f t="shared" ref="AK3" si="3">$X$1-AK2-AK5-AK4</f>
        <v>18</v>
      </c>
      <c r="AL3" s="2">
        <f t="shared" ref="AL3" si="4">$X$1-AL2-AL5-AL4</f>
        <v>13</v>
      </c>
      <c r="AM3" s="2" t="e">
        <f t="shared" ref="AM3" si="5">$X$1-AM2-AM5-AM4</f>
        <v>#REF!</v>
      </c>
      <c r="AN3" s="2" t="e">
        <f t="shared" ref="AN3" si="6">$X$1-AN2-AN5-AN4</f>
        <v>#REF!</v>
      </c>
      <c r="AO3" s="2" t="e">
        <f t="shared" ref="AO3" si="7">$X$1-AO2-AO5-AO4</f>
        <v>#REF!</v>
      </c>
      <c r="AP3" s="2" t="e">
        <f t="shared" ref="AP3" si="8">$X$1-AP2-AP5-AP4</f>
        <v>#REF!</v>
      </c>
      <c r="AQ3" s="2" t="e">
        <f t="shared" ref="AQ3" si="9">$X$1-AQ2-AQ5-AQ4</f>
        <v>#REF!</v>
      </c>
      <c r="AR3" s="2" t="e">
        <f t="shared" ref="AR3" si="10">$X$1-AR2-AR5-AR4</f>
        <v>#REF!</v>
      </c>
      <c r="AS3" s="2" t="e">
        <f t="shared" ref="AS3" si="11">$X$1-AS2-AS5-AS4</f>
        <v>#REF!</v>
      </c>
      <c r="AT3" s="2" t="e">
        <f t="shared" ref="AT3" si="12">$X$1-AT2-AT5-AT4</f>
        <v>#REF!</v>
      </c>
      <c r="AU3" s="2" t="e">
        <f t="shared" ref="AU3" si="13">$X$1-AU2-AU5-AU4</f>
        <v>#REF!</v>
      </c>
      <c r="AV3" s="2" t="e">
        <f t="shared" ref="AV3" si="14">$X$1-AV2-AV5-AV4</f>
        <v>#REF!</v>
      </c>
      <c r="AW3" s="89" t="s">
        <v>12</v>
      </c>
      <c r="AX3" s="90"/>
    </row>
    <row r="4" spans="1:50" x14ac:dyDescent="0.25">
      <c r="A4" s="73"/>
      <c r="B4" s="73"/>
      <c r="C4" s="73"/>
      <c r="D4" s="7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79"/>
      <c r="U4" s="79"/>
      <c r="V4" s="73"/>
      <c r="X4" s="2">
        <f>COUNTIF(E6:E26,"=N  ")</f>
        <v>0</v>
      </c>
      <c r="Y4" s="2">
        <f>COUNTIF(F6:F26,"=N  ")</f>
        <v>0</v>
      </c>
      <c r="Z4" s="2">
        <f>COUNTIF(G6:G26,"=N  ")</f>
        <v>0</v>
      </c>
      <c r="AA4" s="2">
        <f>COUNTIF(H6:H26,"=N  ")</f>
        <v>0</v>
      </c>
      <c r="AB4" s="2">
        <f>COUNTIF(I6:I26,"=N  ")</f>
        <v>0</v>
      </c>
      <c r="AC4" s="2">
        <f>COUNTIF(J6:J26,"=N  ")</f>
        <v>0</v>
      </c>
      <c r="AD4" s="2">
        <f>COUNTIF(K6:K26,"=N  ")</f>
        <v>0</v>
      </c>
      <c r="AE4" s="2">
        <f>COUNTIF(L6:L26,"=N  ")</f>
        <v>0</v>
      </c>
      <c r="AF4" s="2">
        <f>COUNTIF(M6:M26,"=N  ")</f>
        <v>0</v>
      </c>
      <c r="AG4" s="2">
        <f>COUNTIF(N6:N26,"=N  ")</f>
        <v>0</v>
      </c>
      <c r="AH4" s="2">
        <f>COUNTIF(O6:O26,"=N  ")</f>
        <v>0</v>
      </c>
      <c r="AI4" s="2">
        <f>COUNTIF(P6:P26,"=N  ")</f>
        <v>0</v>
      </c>
      <c r="AJ4" s="2">
        <f>COUNTIF(Q6:Q26,"=N  ")</f>
        <v>0</v>
      </c>
      <c r="AK4" s="2">
        <f>COUNTIF(R6:R26,"=N  ")</f>
        <v>0</v>
      </c>
      <c r="AL4" s="2">
        <f>COUNTIF(S6:S26,"=N  ")</f>
        <v>0</v>
      </c>
      <c r="AM4" s="2" t="e">
        <f>COUNTIF(#REF!,"=N  ")</f>
        <v>#REF!</v>
      </c>
      <c r="AN4" s="2" t="e">
        <f>COUNTIF(#REF!,"=N  ")</f>
        <v>#REF!</v>
      </c>
      <c r="AO4" s="2" t="e">
        <f>COUNTIF(#REF!,"=N  ")</f>
        <v>#REF!</v>
      </c>
      <c r="AP4" s="2" t="e">
        <f>COUNTIF(#REF!,"=N  ")</f>
        <v>#REF!</v>
      </c>
      <c r="AQ4" s="2" t="e">
        <f>COUNTIF(#REF!,"=N  ")</f>
        <v>#REF!</v>
      </c>
      <c r="AR4" s="2" t="e">
        <f>COUNTIF(#REF!,"=N  ")</f>
        <v>#REF!</v>
      </c>
      <c r="AS4" s="2" t="e">
        <f>COUNTIF(#REF!,"=N  ")</f>
        <v>#REF!</v>
      </c>
      <c r="AT4" s="2" t="e">
        <f>COUNTIF(#REF!,"=N  ")</f>
        <v>#REF!</v>
      </c>
      <c r="AU4" s="2" t="e">
        <f>COUNTIF(#REF!,"=N  ")</f>
        <v>#REF!</v>
      </c>
      <c r="AV4" s="2" t="e">
        <f>COUNTIF(#REF!,"=N  ")</f>
        <v>#REF!</v>
      </c>
      <c r="AW4" s="89" t="s">
        <v>9</v>
      </c>
      <c r="AX4" s="90"/>
    </row>
    <row r="5" spans="1:50" x14ac:dyDescent="0.25">
      <c r="A5" s="74"/>
      <c r="B5" s="74"/>
      <c r="C5" s="74"/>
      <c r="D5" s="74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80"/>
      <c r="U5" s="80"/>
      <c r="V5" s="74"/>
      <c r="X5" s="2">
        <f>COUNTIF(E6:E26,"=0")</f>
        <v>1</v>
      </c>
      <c r="Y5" s="2">
        <f>COUNTIF(F6:F26,"=0")</f>
        <v>1</v>
      </c>
      <c r="Z5" s="2">
        <f>COUNTIF(G6:G26,"=0")</f>
        <v>1</v>
      </c>
      <c r="AA5" s="2">
        <f>COUNTIF(H6:H26,"=0")</f>
        <v>1</v>
      </c>
      <c r="AB5" s="2">
        <f>COUNTIF(I6:I26,"=0")</f>
        <v>5</v>
      </c>
      <c r="AC5" s="2">
        <f>COUNTIF(J6:J26,"=0")</f>
        <v>6</v>
      </c>
      <c r="AD5" s="2">
        <f>COUNTIF(K6:K26,"=0")</f>
        <v>2</v>
      </c>
      <c r="AE5" s="2">
        <f>COUNTIF(L6:L26,"=0")</f>
        <v>4</v>
      </c>
      <c r="AF5" s="2">
        <f>COUNTIF(M6:M26,"=0")</f>
        <v>0</v>
      </c>
      <c r="AG5" s="2">
        <f>COUNTIF(N6:N26,"=0")</f>
        <v>0</v>
      </c>
      <c r="AH5" s="2">
        <f>COUNTIF(O6:O26,"=0")</f>
        <v>0</v>
      </c>
      <c r="AI5" s="2">
        <f>COUNTIF(P6:P26,"=0")</f>
        <v>0</v>
      </c>
      <c r="AJ5" s="2">
        <f>COUNTIF(Q6:Q26,"=0")</f>
        <v>2</v>
      </c>
      <c r="AK5" s="2">
        <f>COUNTIF(R6:R26,"=0")</f>
        <v>2</v>
      </c>
      <c r="AL5" s="2">
        <f>COUNTIF(S6:S26,"=0")</f>
        <v>2</v>
      </c>
      <c r="AM5" s="2" t="e">
        <f>COUNTIF(#REF!,"=0")</f>
        <v>#REF!</v>
      </c>
      <c r="AN5" s="2" t="e">
        <f>COUNTIF(#REF!,"=0")</f>
        <v>#REF!</v>
      </c>
      <c r="AO5" s="2" t="e">
        <f>COUNTIF(#REF!,"=0")</f>
        <v>#REF!</v>
      </c>
      <c r="AP5" s="2" t="e">
        <f>COUNTIF(#REF!,"=0")</f>
        <v>#REF!</v>
      </c>
      <c r="AQ5" s="2" t="e">
        <f>COUNTIF(#REF!,"=0")</f>
        <v>#REF!</v>
      </c>
      <c r="AR5" s="2" t="e">
        <f>COUNTIF(#REF!,"=0")</f>
        <v>#REF!</v>
      </c>
      <c r="AS5" s="2" t="e">
        <f>COUNTIF(#REF!,"=0")</f>
        <v>#REF!</v>
      </c>
      <c r="AT5" s="2" t="e">
        <f>COUNTIF(#REF!,"=0")</f>
        <v>#REF!</v>
      </c>
      <c r="AU5" s="2" t="e">
        <f>COUNTIF(#REF!,"=0")</f>
        <v>#REF!</v>
      </c>
      <c r="AV5" s="2" t="e">
        <f>COUNTIF(#REF!,"=0")</f>
        <v>#REF!</v>
      </c>
      <c r="AW5" s="89" t="s">
        <v>8</v>
      </c>
      <c r="AX5" s="90"/>
    </row>
    <row r="6" spans="1:50" x14ac:dyDescent="0.25">
      <c r="A6" s="1">
        <v>1</v>
      </c>
      <c r="B6" s="1" t="s">
        <v>73</v>
      </c>
      <c r="C6" s="2">
        <v>1</v>
      </c>
      <c r="D6" s="2" t="s">
        <v>71</v>
      </c>
      <c r="E6" s="1">
        <v>1</v>
      </c>
      <c r="F6" s="1">
        <v>3</v>
      </c>
      <c r="G6" s="1">
        <v>1</v>
      </c>
      <c r="H6" s="1">
        <v>2</v>
      </c>
      <c r="I6" s="1">
        <v>1</v>
      </c>
      <c r="J6" s="1">
        <v>1</v>
      </c>
      <c r="K6" s="1">
        <v>0</v>
      </c>
      <c r="L6" s="1">
        <v>1</v>
      </c>
      <c r="M6" s="1">
        <v>1</v>
      </c>
      <c r="N6" s="1">
        <v>2</v>
      </c>
      <c r="O6" s="1">
        <v>1</v>
      </c>
      <c r="P6" s="1">
        <v>1</v>
      </c>
      <c r="Q6" s="1">
        <v>0</v>
      </c>
      <c r="R6" s="1">
        <v>0</v>
      </c>
      <c r="S6" s="1">
        <v>0</v>
      </c>
      <c r="T6" s="71">
        <v>15</v>
      </c>
      <c r="U6" s="2">
        <v>4</v>
      </c>
      <c r="V6" s="6">
        <f>T6/$V$1*100</f>
        <v>75</v>
      </c>
    </row>
    <row r="7" spans="1:50" x14ac:dyDescent="0.25">
      <c r="A7" s="1">
        <v>2</v>
      </c>
      <c r="B7" s="1" t="s">
        <v>74</v>
      </c>
      <c r="C7" s="2">
        <v>1</v>
      </c>
      <c r="D7" s="2" t="s">
        <v>71</v>
      </c>
      <c r="E7" s="1">
        <v>1</v>
      </c>
      <c r="F7" s="1" t="s">
        <v>72</v>
      </c>
      <c r="G7" s="1">
        <v>1</v>
      </c>
      <c r="H7" s="1" t="s">
        <v>72</v>
      </c>
      <c r="I7" s="1" t="s">
        <v>72</v>
      </c>
      <c r="J7" s="1">
        <v>0</v>
      </c>
      <c r="K7" s="1">
        <v>1</v>
      </c>
      <c r="L7" s="1">
        <v>1</v>
      </c>
      <c r="M7" s="1">
        <v>1</v>
      </c>
      <c r="N7" s="1">
        <v>2</v>
      </c>
      <c r="O7" s="1">
        <v>1</v>
      </c>
      <c r="P7" s="1">
        <v>1</v>
      </c>
      <c r="Q7" s="1" t="s">
        <v>72</v>
      </c>
      <c r="R7" s="1" t="s">
        <v>72</v>
      </c>
      <c r="S7" s="1" t="s">
        <v>72</v>
      </c>
      <c r="T7" s="71">
        <v>9</v>
      </c>
      <c r="U7" s="2">
        <v>3</v>
      </c>
      <c r="V7" s="6">
        <f t="shared" ref="V7:V26" si="15">T7/$V$1*100</f>
        <v>45</v>
      </c>
      <c r="X7" s="64" t="s">
        <v>13</v>
      </c>
      <c r="Y7" s="14">
        <f>COUNTIF(U6:U26,"=2")</f>
        <v>2</v>
      </c>
      <c r="Z7" s="15">
        <f>Y7/$X$1*100</f>
        <v>9.5238095238095237</v>
      </c>
    </row>
    <row r="8" spans="1:50" x14ac:dyDescent="0.25">
      <c r="A8" s="1">
        <v>3</v>
      </c>
      <c r="B8" s="1" t="s">
        <v>75</v>
      </c>
      <c r="C8" s="2">
        <v>1</v>
      </c>
      <c r="D8" s="2" t="s">
        <v>71</v>
      </c>
      <c r="E8" s="1">
        <v>1</v>
      </c>
      <c r="F8" s="1">
        <v>3</v>
      </c>
      <c r="G8" s="1">
        <v>1</v>
      </c>
      <c r="H8" s="1">
        <v>2</v>
      </c>
      <c r="I8" s="1" t="s">
        <v>72</v>
      </c>
      <c r="J8" s="1" t="s">
        <v>72</v>
      </c>
      <c r="K8" s="1">
        <v>1</v>
      </c>
      <c r="L8" s="1">
        <v>1</v>
      </c>
      <c r="M8" s="1">
        <v>1</v>
      </c>
      <c r="N8" s="1">
        <v>2</v>
      </c>
      <c r="O8" s="1">
        <v>1</v>
      </c>
      <c r="P8" s="1">
        <v>1</v>
      </c>
      <c r="Q8" s="1" t="s">
        <v>72</v>
      </c>
      <c r="R8" s="1" t="s">
        <v>72</v>
      </c>
      <c r="S8" s="1" t="s">
        <v>72</v>
      </c>
      <c r="T8" s="71">
        <v>14</v>
      </c>
      <c r="U8" s="2">
        <v>4</v>
      </c>
      <c r="V8" s="6">
        <f t="shared" si="15"/>
        <v>70</v>
      </c>
      <c r="X8" s="65" t="s">
        <v>14</v>
      </c>
      <c r="Y8" s="8">
        <f>COUNTIF(U6:U26,"=3")</f>
        <v>5</v>
      </c>
      <c r="Z8" s="13">
        <f>Y8/$X$1*100</f>
        <v>23.809523809523807</v>
      </c>
    </row>
    <row r="9" spans="1:50" x14ac:dyDescent="0.25">
      <c r="A9" s="1">
        <v>4</v>
      </c>
      <c r="B9" s="1" t="s">
        <v>76</v>
      </c>
      <c r="C9" s="2">
        <v>1</v>
      </c>
      <c r="D9" s="2" t="s">
        <v>71</v>
      </c>
      <c r="E9" s="1">
        <v>1</v>
      </c>
      <c r="F9" s="1">
        <v>3</v>
      </c>
      <c r="G9" s="1">
        <v>1</v>
      </c>
      <c r="H9" s="1">
        <v>1</v>
      </c>
      <c r="I9" s="1">
        <v>0</v>
      </c>
      <c r="J9" s="1">
        <v>1</v>
      </c>
      <c r="K9" s="1">
        <v>1</v>
      </c>
      <c r="L9" s="1">
        <v>1</v>
      </c>
      <c r="M9" s="1">
        <v>1</v>
      </c>
      <c r="N9" s="1">
        <v>2</v>
      </c>
      <c r="O9" s="1">
        <v>1</v>
      </c>
      <c r="P9" s="1">
        <v>1</v>
      </c>
      <c r="Q9" s="1" t="s">
        <v>72</v>
      </c>
      <c r="R9" s="1" t="s">
        <v>72</v>
      </c>
      <c r="S9" s="1" t="s">
        <v>72</v>
      </c>
      <c r="T9" s="71">
        <v>14</v>
      </c>
      <c r="U9" s="2">
        <v>4</v>
      </c>
      <c r="V9" s="6">
        <f t="shared" si="15"/>
        <v>70</v>
      </c>
      <c r="X9" s="66" t="s">
        <v>15</v>
      </c>
      <c r="Y9" s="11">
        <f>COUNTIF(U6:U26,"=4")</f>
        <v>13</v>
      </c>
      <c r="Z9" s="12">
        <f>Y9/$X$1*100</f>
        <v>61.904761904761905</v>
      </c>
    </row>
    <row r="10" spans="1:50" x14ac:dyDescent="0.25">
      <c r="A10" s="1">
        <v>5</v>
      </c>
      <c r="B10" s="1" t="s">
        <v>77</v>
      </c>
      <c r="C10" s="2">
        <v>1</v>
      </c>
      <c r="D10" s="2" t="s">
        <v>71</v>
      </c>
      <c r="E10" s="1">
        <v>1</v>
      </c>
      <c r="F10" s="1">
        <v>3</v>
      </c>
      <c r="G10" s="1">
        <v>1</v>
      </c>
      <c r="H10" s="1">
        <v>2</v>
      </c>
      <c r="I10" s="1" t="s">
        <v>72</v>
      </c>
      <c r="J10" s="1">
        <v>0</v>
      </c>
      <c r="K10" s="1">
        <v>1</v>
      </c>
      <c r="L10" s="1">
        <v>1</v>
      </c>
      <c r="M10" s="1">
        <v>1</v>
      </c>
      <c r="N10" s="1">
        <v>2</v>
      </c>
      <c r="O10" s="1">
        <v>1</v>
      </c>
      <c r="P10" s="1">
        <v>1</v>
      </c>
      <c r="Q10" s="1" t="s">
        <v>72</v>
      </c>
      <c r="R10" s="1" t="s">
        <v>72</v>
      </c>
      <c r="S10" s="1" t="s">
        <v>72</v>
      </c>
      <c r="T10" s="71">
        <v>14</v>
      </c>
      <c r="U10" s="2">
        <v>4</v>
      </c>
      <c r="V10" s="6">
        <f t="shared" si="15"/>
        <v>70</v>
      </c>
      <c r="X10" s="67" t="s">
        <v>16</v>
      </c>
      <c r="Y10" s="9">
        <f>COUNTIF(U6:U26,"=5")</f>
        <v>1</v>
      </c>
      <c r="Z10" s="10">
        <f>Y10/$X$1*100</f>
        <v>4.7619047619047619</v>
      </c>
    </row>
    <row r="11" spans="1:50" x14ac:dyDescent="0.25">
      <c r="A11" s="1">
        <v>6</v>
      </c>
      <c r="B11" s="1" t="s">
        <v>78</v>
      </c>
      <c r="C11" s="2">
        <v>2</v>
      </c>
      <c r="D11" s="2" t="s">
        <v>71</v>
      </c>
      <c r="E11" s="1">
        <v>1</v>
      </c>
      <c r="F11" s="1" t="s">
        <v>72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2</v>
      </c>
      <c r="O11" s="1">
        <v>1</v>
      </c>
      <c r="P11" s="1">
        <v>1</v>
      </c>
      <c r="Q11" s="1">
        <v>1</v>
      </c>
      <c r="R11" s="1">
        <v>3</v>
      </c>
      <c r="S11" s="1">
        <v>1</v>
      </c>
      <c r="T11" s="71">
        <v>17</v>
      </c>
      <c r="U11" s="2">
        <v>4</v>
      </c>
      <c r="V11" s="6">
        <f t="shared" si="15"/>
        <v>85</v>
      </c>
    </row>
    <row r="12" spans="1:50" x14ac:dyDescent="0.25">
      <c r="A12" s="1">
        <v>7</v>
      </c>
      <c r="B12" s="1" t="s">
        <v>79</v>
      </c>
      <c r="C12" s="2">
        <v>2</v>
      </c>
      <c r="D12" s="2" t="s">
        <v>71</v>
      </c>
      <c r="E12" s="1" t="s">
        <v>72</v>
      </c>
      <c r="F12" s="1" t="s">
        <v>72</v>
      </c>
      <c r="G12" s="1">
        <v>1</v>
      </c>
      <c r="H12" s="1">
        <v>1</v>
      </c>
      <c r="I12" s="1">
        <v>1</v>
      </c>
      <c r="J12" s="1">
        <v>1</v>
      </c>
      <c r="K12" s="1" t="s">
        <v>72</v>
      </c>
      <c r="L12" s="1" t="s">
        <v>72</v>
      </c>
      <c r="M12" s="1">
        <v>1</v>
      </c>
      <c r="N12" s="1">
        <v>2</v>
      </c>
      <c r="O12" s="1" t="s">
        <v>72</v>
      </c>
      <c r="P12" s="1">
        <v>1</v>
      </c>
      <c r="Q12" s="1">
        <v>1</v>
      </c>
      <c r="R12" s="1">
        <v>1</v>
      </c>
      <c r="S12" s="1">
        <v>1</v>
      </c>
      <c r="T12" s="71">
        <v>11</v>
      </c>
      <c r="U12" s="2">
        <v>3</v>
      </c>
      <c r="V12" s="6">
        <f t="shared" si="15"/>
        <v>55.000000000000007</v>
      </c>
      <c r="X12" s="84" t="s">
        <v>52</v>
      </c>
      <c r="Y12" s="84"/>
      <c r="Z12" s="63">
        <f>COUNTIF(V6:V26,100)</f>
        <v>0</v>
      </c>
    </row>
    <row r="13" spans="1:50" x14ac:dyDescent="0.25">
      <c r="A13" s="1">
        <v>8</v>
      </c>
      <c r="B13" s="1" t="s">
        <v>80</v>
      </c>
      <c r="C13" s="2">
        <v>2</v>
      </c>
      <c r="D13" s="2" t="s">
        <v>71</v>
      </c>
      <c r="E13" s="1">
        <v>1</v>
      </c>
      <c r="F13" s="1">
        <v>3</v>
      </c>
      <c r="G13" s="1">
        <v>0</v>
      </c>
      <c r="H13" s="1">
        <v>2</v>
      </c>
      <c r="I13" s="1">
        <v>1</v>
      </c>
      <c r="J13" s="1">
        <v>0</v>
      </c>
      <c r="K13" s="1">
        <v>1</v>
      </c>
      <c r="L13" s="1">
        <v>1</v>
      </c>
      <c r="M13" s="1">
        <v>1</v>
      </c>
      <c r="N13" s="1">
        <v>2</v>
      </c>
      <c r="O13" s="1">
        <v>1</v>
      </c>
      <c r="P13" s="1">
        <v>1</v>
      </c>
      <c r="Q13" s="1">
        <v>1</v>
      </c>
      <c r="R13" s="1">
        <v>3</v>
      </c>
      <c r="S13" s="1">
        <v>1</v>
      </c>
      <c r="T13" s="71">
        <v>19</v>
      </c>
      <c r="U13" s="2">
        <v>5</v>
      </c>
      <c r="V13" s="6">
        <f t="shared" si="15"/>
        <v>95</v>
      </c>
      <c r="X13" s="85" t="s">
        <v>17</v>
      </c>
      <c r="Y13" s="86"/>
      <c r="Z13" s="7">
        <f>SUM(Y8:Y10)/$X$1*100</f>
        <v>90.476190476190482</v>
      </c>
    </row>
    <row r="14" spans="1:50" x14ac:dyDescent="0.25">
      <c r="A14" s="1">
        <v>9</v>
      </c>
      <c r="B14" s="1" t="s">
        <v>81</v>
      </c>
      <c r="C14" s="2">
        <v>2</v>
      </c>
      <c r="D14" s="2" t="s">
        <v>71</v>
      </c>
      <c r="E14" s="1">
        <v>0</v>
      </c>
      <c r="F14" s="1">
        <v>2</v>
      </c>
      <c r="G14" s="1">
        <v>1</v>
      </c>
      <c r="H14" s="1">
        <v>1</v>
      </c>
      <c r="I14" s="1">
        <v>1</v>
      </c>
      <c r="J14" s="1">
        <v>0</v>
      </c>
      <c r="K14" s="1">
        <v>1</v>
      </c>
      <c r="L14" s="1" t="s">
        <v>72</v>
      </c>
      <c r="M14" s="1">
        <v>1</v>
      </c>
      <c r="N14" s="1">
        <v>2</v>
      </c>
      <c r="O14" s="1">
        <v>1</v>
      </c>
      <c r="P14" s="1" t="s">
        <v>72</v>
      </c>
      <c r="Q14" s="1" t="s">
        <v>72</v>
      </c>
      <c r="R14" s="1" t="s">
        <v>72</v>
      </c>
      <c r="S14" s="1" t="s">
        <v>72</v>
      </c>
      <c r="T14" s="71">
        <v>10</v>
      </c>
      <c r="U14" s="2">
        <v>3</v>
      </c>
      <c r="V14" s="6">
        <f t="shared" si="15"/>
        <v>50</v>
      </c>
      <c r="X14" s="85" t="s">
        <v>31</v>
      </c>
      <c r="Y14" s="86"/>
      <c r="Z14" s="7">
        <f>SUM(Y9:Y10)/$X$1*100</f>
        <v>66.666666666666657</v>
      </c>
    </row>
    <row r="15" spans="1:50" x14ac:dyDescent="0.25">
      <c r="A15" s="1">
        <v>10</v>
      </c>
      <c r="B15" s="1" t="s">
        <v>82</v>
      </c>
      <c r="C15" s="2">
        <v>2</v>
      </c>
      <c r="D15" s="2" t="s">
        <v>71</v>
      </c>
      <c r="E15" s="1">
        <v>1</v>
      </c>
      <c r="F15" s="1" t="s">
        <v>72</v>
      </c>
      <c r="G15" s="1">
        <v>1</v>
      </c>
      <c r="H15" s="1">
        <v>2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2</v>
      </c>
      <c r="O15" s="1">
        <v>1</v>
      </c>
      <c r="P15" s="1">
        <v>1</v>
      </c>
      <c r="Q15" s="1">
        <v>1</v>
      </c>
      <c r="R15" s="1" t="s">
        <v>72</v>
      </c>
      <c r="S15" s="1" t="s">
        <v>72</v>
      </c>
      <c r="T15" s="71">
        <v>14</v>
      </c>
      <c r="U15" s="2">
        <v>4</v>
      </c>
      <c r="V15" s="6">
        <f t="shared" si="15"/>
        <v>70</v>
      </c>
      <c r="X15" s="85" t="s">
        <v>28</v>
      </c>
      <c r="Y15" s="86"/>
      <c r="Z15" s="7">
        <f>AVERAGE(T6:T26)</f>
        <v>13</v>
      </c>
    </row>
    <row r="16" spans="1:50" x14ac:dyDescent="0.25">
      <c r="A16" s="1">
        <v>11</v>
      </c>
      <c r="B16" s="1" t="s">
        <v>83</v>
      </c>
      <c r="C16" s="2">
        <v>2</v>
      </c>
      <c r="D16" s="2" t="s">
        <v>71</v>
      </c>
      <c r="E16" s="1">
        <v>1</v>
      </c>
      <c r="F16" s="1">
        <v>0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2</v>
      </c>
      <c r="O16" s="1">
        <v>1</v>
      </c>
      <c r="P16" s="1">
        <v>1</v>
      </c>
      <c r="Q16" s="1">
        <v>1</v>
      </c>
      <c r="R16" s="1">
        <v>3</v>
      </c>
      <c r="S16" s="1">
        <v>1</v>
      </c>
      <c r="T16" s="71">
        <v>17</v>
      </c>
      <c r="U16" s="2">
        <v>4</v>
      </c>
      <c r="V16" s="6">
        <f t="shared" si="15"/>
        <v>85</v>
      </c>
      <c r="X16" s="85" t="s">
        <v>18</v>
      </c>
      <c r="Y16" s="86"/>
      <c r="Z16" s="7">
        <f>AVERAGE(U6:U26)</f>
        <v>3.6190476190476191</v>
      </c>
    </row>
    <row r="17" spans="1:27" x14ac:dyDescent="0.25">
      <c r="A17" s="1">
        <v>12</v>
      </c>
      <c r="B17" s="1" t="s">
        <v>84</v>
      </c>
      <c r="C17" s="2">
        <v>2</v>
      </c>
      <c r="D17" s="2" t="s">
        <v>71</v>
      </c>
      <c r="E17" s="1">
        <v>1</v>
      </c>
      <c r="F17" s="1">
        <v>3</v>
      </c>
      <c r="G17" s="1">
        <v>1</v>
      </c>
      <c r="H17" s="1">
        <v>2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2</v>
      </c>
      <c r="O17" s="1">
        <v>1</v>
      </c>
      <c r="P17" s="1" t="s">
        <v>72</v>
      </c>
      <c r="Q17" s="1" t="s">
        <v>72</v>
      </c>
      <c r="R17" s="1" t="s">
        <v>72</v>
      </c>
      <c r="S17" s="1" t="s">
        <v>72</v>
      </c>
      <c r="T17" s="71">
        <v>15</v>
      </c>
      <c r="U17" s="2">
        <v>4</v>
      </c>
      <c r="V17" s="6">
        <f t="shared" si="15"/>
        <v>75</v>
      </c>
      <c r="X17" s="85" t="s">
        <v>53</v>
      </c>
      <c r="Y17" s="86"/>
      <c r="Z17" s="7">
        <f>AVERAGE(V6:V26)</f>
        <v>65</v>
      </c>
    </row>
    <row r="18" spans="1:27" x14ac:dyDescent="0.25">
      <c r="A18" s="1">
        <v>13</v>
      </c>
      <c r="B18" s="1" t="s">
        <v>85</v>
      </c>
      <c r="C18" s="2">
        <v>2</v>
      </c>
      <c r="D18" s="2" t="s">
        <v>71</v>
      </c>
      <c r="E18" s="1">
        <v>1</v>
      </c>
      <c r="F18" s="1">
        <v>1</v>
      </c>
      <c r="G18" s="1">
        <v>1</v>
      </c>
      <c r="H18" s="1">
        <v>1</v>
      </c>
      <c r="I18" s="1">
        <v>0</v>
      </c>
      <c r="J18" s="1">
        <v>1</v>
      </c>
      <c r="K18" s="1">
        <v>1</v>
      </c>
      <c r="L18" s="1">
        <v>0</v>
      </c>
      <c r="M18" s="1">
        <v>1</v>
      </c>
      <c r="N18" s="1">
        <v>2</v>
      </c>
      <c r="O18" s="1" t="s">
        <v>72</v>
      </c>
      <c r="P18" s="1" t="s">
        <v>72</v>
      </c>
      <c r="Q18" s="1" t="s">
        <v>72</v>
      </c>
      <c r="R18" s="1" t="s">
        <v>72</v>
      </c>
      <c r="S18" s="1" t="s">
        <v>72</v>
      </c>
      <c r="T18" s="71">
        <v>9</v>
      </c>
      <c r="U18" s="2">
        <v>3</v>
      </c>
      <c r="V18" s="6">
        <f t="shared" si="15"/>
        <v>45</v>
      </c>
    </row>
    <row r="19" spans="1:27" x14ac:dyDescent="0.25">
      <c r="A19" s="1">
        <v>14</v>
      </c>
      <c r="B19" s="1" t="s">
        <v>86</v>
      </c>
      <c r="C19" s="2">
        <v>1</v>
      </c>
      <c r="D19" s="2" t="s">
        <v>71</v>
      </c>
      <c r="E19" s="1">
        <v>1</v>
      </c>
      <c r="F19" s="1" t="s">
        <v>72</v>
      </c>
      <c r="G19" s="1">
        <v>1</v>
      </c>
      <c r="H19" s="1" t="s">
        <v>72</v>
      </c>
      <c r="I19" s="1">
        <v>0</v>
      </c>
      <c r="J19" s="1">
        <v>0</v>
      </c>
      <c r="K19" s="1">
        <v>0</v>
      </c>
      <c r="L19" s="1">
        <v>1</v>
      </c>
      <c r="M19" s="1">
        <v>1</v>
      </c>
      <c r="N19" s="1" t="s">
        <v>72</v>
      </c>
      <c r="O19" s="1" t="s">
        <v>72</v>
      </c>
      <c r="P19" s="1">
        <v>1</v>
      </c>
      <c r="Q19" s="1" t="s">
        <v>72</v>
      </c>
      <c r="R19" s="1" t="s">
        <v>72</v>
      </c>
      <c r="S19" s="1" t="s">
        <v>72</v>
      </c>
      <c r="T19" s="71">
        <v>5</v>
      </c>
      <c r="U19" s="2">
        <v>2</v>
      </c>
      <c r="V19" s="6">
        <f t="shared" si="15"/>
        <v>25</v>
      </c>
      <c r="X19" s="81" t="s">
        <v>51</v>
      </c>
      <c r="Y19" s="82"/>
      <c r="Z19" s="62" t="s">
        <v>50</v>
      </c>
      <c r="AA19" s="62" t="s">
        <v>49</v>
      </c>
    </row>
    <row r="20" spans="1:27" x14ac:dyDescent="0.25">
      <c r="A20" s="1">
        <v>15</v>
      </c>
      <c r="B20" s="1" t="s">
        <v>87</v>
      </c>
      <c r="C20" s="2">
        <v>2</v>
      </c>
      <c r="D20" s="2" t="s">
        <v>71</v>
      </c>
      <c r="E20" s="1" t="s">
        <v>72</v>
      </c>
      <c r="F20" s="1" t="s">
        <v>72</v>
      </c>
      <c r="G20" s="1">
        <v>1</v>
      </c>
      <c r="H20" s="1" t="s">
        <v>72</v>
      </c>
      <c r="I20" s="1">
        <v>1</v>
      </c>
      <c r="J20" s="1">
        <v>1</v>
      </c>
      <c r="K20" s="1" t="s">
        <v>72</v>
      </c>
      <c r="L20" s="1">
        <v>0</v>
      </c>
      <c r="M20" s="1">
        <v>1</v>
      </c>
      <c r="N20" s="1" t="s">
        <v>72</v>
      </c>
      <c r="O20" s="1">
        <v>1</v>
      </c>
      <c r="P20" s="1">
        <v>1</v>
      </c>
      <c r="Q20" s="1" t="s">
        <v>72</v>
      </c>
      <c r="R20" s="1" t="s">
        <v>72</v>
      </c>
      <c r="S20" s="1" t="s">
        <v>72</v>
      </c>
      <c r="T20" s="71">
        <v>6</v>
      </c>
      <c r="U20" s="2">
        <v>2</v>
      </c>
      <c r="V20" s="6">
        <f t="shared" si="15"/>
        <v>30</v>
      </c>
      <c r="X20" s="89" t="s">
        <v>44</v>
      </c>
      <c r="Y20" s="91"/>
      <c r="Z20" s="68">
        <f>COUNTIF(V6:V26,"&gt;=85")</f>
        <v>3</v>
      </c>
      <c r="AA20" s="68">
        <f>Z20/X1*100</f>
        <v>14.285714285714285</v>
      </c>
    </row>
    <row r="21" spans="1:27" x14ac:dyDescent="0.25">
      <c r="A21" s="1">
        <v>16</v>
      </c>
      <c r="B21" s="1" t="s">
        <v>88</v>
      </c>
      <c r="C21" s="2">
        <v>2</v>
      </c>
      <c r="D21" s="2" t="s">
        <v>71</v>
      </c>
      <c r="E21" s="1">
        <v>1</v>
      </c>
      <c r="F21" s="1">
        <v>2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0</v>
      </c>
      <c r="M21" s="1">
        <v>1</v>
      </c>
      <c r="N21" s="1">
        <v>2</v>
      </c>
      <c r="O21" s="1">
        <v>1</v>
      </c>
      <c r="P21" s="1">
        <v>1</v>
      </c>
      <c r="Q21" s="1">
        <v>1</v>
      </c>
      <c r="R21" s="1">
        <v>1</v>
      </c>
      <c r="S21" s="1">
        <v>1</v>
      </c>
      <c r="T21" s="71">
        <v>16</v>
      </c>
      <c r="U21" s="2">
        <v>4</v>
      </c>
      <c r="V21" s="6">
        <f t="shared" si="15"/>
        <v>80</v>
      </c>
      <c r="X21" s="89" t="s">
        <v>45</v>
      </c>
      <c r="Y21" s="90"/>
      <c r="Z21" s="68">
        <f>COUNTIF(V6:V26,"&gt;=75")-Z20</f>
        <v>6</v>
      </c>
      <c r="AA21" s="68">
        <f>Z21/X1*100</f>
        <v>28.571428571428569</v>
      </c>
    </row>
    <row r="22" spans="1:27" x14ac:dyDescent="0.25">
      <c r="A22" s="1">
        <v>17</v>
      </c>
      <c r="B22" s="1" t="s">
        <v>89</v>
      </c>
      <c r="C22" s="2">
        <v>2</v>
      </c>
      <c r="D22" s="2" t="s">
        <v>71</v>
      </c>
      <c r="E22" s="1">
        <v>1</v>
      </c>
      <c r="F22" s="1" t="s">
        <v>72</v>
      </c>
      <c r="G22" s="1">
        <v>1</v>
      </c>
      <c r="H22" s="1">
        <v>0</v>
      </c>
      <c r="I22" s="1">
        <v>0</v>
      </c>
      <c r="J22" s="1">
        <v>0</v>
      </c>
      <c r="K22" s="1">
        <v>1</v>
      </c>
      <c r="L22" s="1">
        <v>1</v>
      </c>
      <c r="M22" s="1">
        <v>1</v>
      </c>
      <c r="N22" s="1">
        <v>2</v>
      </c>
      <c r="O22" s="1">
        <v>1</v>
      </c>
      <c r="P22" s="1">
        <v>1</v>
      </c>
      <c r="Q22" s="1" t="s">
        <v>72</v>
      </c>
      <c r="R22" s="1" t="s">
        <v>72</v>
      </c>
      <c r="S22" s="1" t="s">
        <v>72</v>
      </c>
      <c r="T22" s="71">
        <v>9</v>
      </c>
      <c r="U22" s="2">
        <v>3</v>
      </c>
      <c r="V22" s="6">
        <f t="shared" si="15"/>
        <v>45</v>
      </c>
      <c r="X22" s="89" t="s">
        <v>46</v>
      </c>
      <c r="Y22" s="91"/>
      <c r="Z22" s="68">
        <f>COUNTIF(V6:V26,"&gt;=65")-Z21-Z20</f>
        <v>5</v>
      </c>
      <c r="AA22" s="68">
        <f>Z22/X1*100</f>
        <v>23.809523809523807</v>
      </c>
    </row>
    <row r="23" spans="1:27" x14ac:dyDescent="0.25">
      <c r="A23" s="1">
        <v>18</v>
      </c>
      <c r="B23" s="1" t="s">
        <v>90</v>
      </c>
      <c r="C23" s="2">
        <v>1</v>
      </c>
      <c r="D23" s="2" t="s">
        <v>71</v>
      </c>
      <c r="E23" s="1">
        <v>1</v>
      </c>
      <c r="F23" s="1">
        <v>3</v>
      </c>
      <c r="G23" s="1">
        <v>1</v>
      </c>
      <c r="H23" s="1">
        <v>2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O23" s="1">
        <v>1</v>
      </c>
      <c r="P23" s="1">
        <v>1</v>
      </c>
      <c r="Q23" s="1" t="s">
        <v>72</v>
      </c>
      <c r="R23" s="1" t="s">
        <v>72</v>
      </c>
      <c r="S23" s="1" t="s">
        <v>72</v>
      </c>
      <c r="T23" s="71">
        <v>15</v>
      </c>
      <c r="U23" s="2">
        <v>4</v>
      </c>
      <c r="V23" s="6">
        <f t="shared" si="15"/>
        <v>75</v>
      </c>
      <c r="X23" s="89" t="s">
        <v>47</v>
      </c>
      <c r="Y23" s="91"/>
      <c r="Z23" s="68">
        <f>COUNTIF(V6:V26,"&gt;=50")-Z22-Z21-Z20</f>
        <v>2</v>
      </c>
      <c r="AA23" s="68">
        <f>Z23/X1*100</f>
        <v>9.5238095238095237</v>
      </c>
    </row>
    <row r="24" spans="1:27" x14ac:dyDescent="0.25">
      <c r="A24" s="1">
        <v>19</v>
      </c>
      <c r="B24" s="1" t="s">
        <v>91</v>
      </c>
      <c r="C24" s="2">
        <v>1</v>
      </c>
      <c r="D24" s="2" t="s">
        <v>71</v>
      </c>
      <c r="E24" s="1">
        <v>1</v>
      </c>
      <c r="F24" s="1">
        <v>3</v>
      </c>
      <c r="G24" s="1">
        <v>1</v>
      </c>
      <c r="H24" s="1">
        <v>1</v>
      </c>
      <c r="I24" s="1">
        <v>0</v>
      </c>
      <c r="J24" s="1">
        <v>1</v>
      </c>
      <c r="K24" s="1">
        <v>1</v>
      </c>
      <c r="L24" s="1">
        <v>1</v>
      </c>
      <c r="M24" s="1">
        <v>1</v>
      </c>
      <c r="N24" s="1">
        <v>2</v>
      </c>
      <c r="O24" s="1">
        <v>1</v>
      </c>
      <c r="P24" s="1">
        <v>1</v>
      </c>
      <c r="Q24" s="1" t="s">
        <v>72</v>
      </c>
      <c r="R24" s="1" t="s">
        <v>72</v>
      </c>
      <c r="S24" s="1" t="s">
        <v>72</v>
      </c>
      <c r="T24" s="71">
        <v>14</v>
      </c>
      <c r="U24" s="2">
        <v>4</v>
      </c>
      <c r="V24" s="6">
        <f t="shared" si="15"/>
        <v>70</v>
      </c>
      <c r="X24" s="89" t="s">
        <v>48</v>
      </c>
      <c r="Y24" s="91"/>
      <c r="Z24" s="68">
        <f>COUNTIF(V6:V26,"&lt;50")</f>
        <v>5</v>
      </c>
      <c r="AA24" s="68">
        <f>Z24/X1*100</f>
        <v>23.809523809523807</v>
      </c>
    </row>
    <row r="25" spans="1:27" x14ac:dyDescent="0.25">
      <c r="A25" s="1">
        <v>20</v>
      </c>
      <c r="B25" s="1" t="s">
        <v>92</v>
      </c>
      <c r="C25" s="2">
        <v>1</v>
      </c>
      <c r="D25" s="2" t="s">
        <v>71</v>
      </c>
      <c r="E25" s="1">
        <v>1</v>
      </c>
      <c r="F25" s="1" t="s">
        <v>72</v>
      </c>
      <c r="G25" s="1">
        <v>1</v>
      </c>
      <c r="H25" s="1">
        <v>2</v>
      </c>
      <c r="I25" s="1" t="s">
        <v>72</v>
      </c>
      <c r="J25" s="1">
        <v>1</v>
      </c>
      <c r="K25" s="1">
        <v>1</v>
      </c>
      <c r="L25" s="1" t="s">
        <v>72</v>
      </c>
      <c r="M25" s="1">
        <v>1</v>
      </c>
      <c r="N25" s="1">
        <v>2</v>
      </c>
      <c r="O25" s="1">
        <v>1</v>
      </c>
      <c r="P25" s="1">
        <v>1</v>
      </c>
      <c r="Q25" s="1">
        <v>1</v>
      </c>
      <c r="R25" s="1">
        <v>2</v>
      </c>
      <c r="S25" s="1">
        <v>1</v>
      </c>
      <c r="T25" s="71">
        <v>15</v>
      </c>
      <c r="U25" s="2">
        <v>4</v>
      </c>
      <c r="V25" s="6">
        <f t="shared" si="15"/>
        <v>75</v>
      </c>
    </row>
    <row r="26" spans="1:27" x14ac:dyDescent="0.25">
      <c r="A26" s="1">
        <v>21</v>
      </c>
      <c r="B26" s="103" t="s">
        <v>93</v>
      </c>
      <c r="C26" s="2">
        <v>1</v>
      </c>
      <c r="D26" s="2" t="s">
        <v>71</v>
      </c>
      <c r="E26" s="1">
        <v>1</v>
      </c>
      <c r="F26" s="1">
        <v>3</v>
      </c>
      <c r="G26" s="1">
        <v>1</v>
      </c>
      <c r="H26" s="1">
        <v>2</v>
      </c>
      <c r="I26" s="1">
        <v>1</v>
      </c>
      <c r="J26" s="1">
        <v>1</v>
      </c>
      <c r="K26" s="1">
        <v>1</v>
      </c>
      <c r="L26" s="1">
        <v>0</v>
      </c>
      <c r="M26" s="1">
        <v>1</v>
      </c>
      <c r="N26" s="1">
        <v>2</v>
      </c>
      <c r="O26" s="1">
        <v>1</v>
      </c>
      <c r="P26" s="1">
        <v>1</v>
      </c>
      <c r="Q26" s="1">
        <v>0</v>
      </c>
      <c r="R26" s="1">
        <v>0</v>
      </c>
      <c r="S26" s="1">
        <v>0</v>
      </c>
      <c r="T26" s="71">
        <v>15</v>
      </c>
      <c r="U26" s="2">
        <v>4</v>
      </c>
      <c r="V26" s="6">
        <f t="shared" si="15"/>
        <v>75</v>
      </c>
    </row>
    <row r="27" spans="1:27" x14ac:dyDescent="0.25">
      <c r="A27" s="1"/>
      <c r="B27" s="1"/>
      <c r="C27" s="2"/>
      <c r="D27" s="2"/>
      <c r="E27" s="7">
        <f>AVERAGE(E6:E26)/E1*100</f>
        <v>94.73684210526315</v>
      </c>
      <c r="F27" s="7">
        <f>AVERAGE(F6:F26)/F1*100</f>
        <v>82.051282051282058</v>
      </c>
      <c r="G27" s="7">
        <f>AVERAGE(G6:G26)/G1*100</f>
        <v>95.238095238095227</v>
      </c>
      <c r="H27" s="7">
        <f>AVERAGE(H6:H26)/H1*100</f>
        <v>72.222222222222214</v>
      </c>
      <c r="I27" s="7">
        <f>AVERAGE(I6:I26)/I1*100</f>
        <v>70.588235294117652</v>
      </c>
      <c r="J27" s="7">
        <f>AVERAGE(J6:J26)/J1*100</f>
        <v>70</v>
      </c>
      <c r="K27" s="7">
        <f>AVERAGE(K6:K26)/K1*100</f>
        <v>89.473684210526315</v>
      </c>
      <c r="L27" s="7">
        <f>AVERAGE(L6:L26)/L1*100</f>
        <v>77.777777777777786</v>
      </c>
      <c r="M27" s="7">
        <f>AVERAGE(M6:M26)/M1*100</f>
        <v>100</v>
      </c>
      <c r="N27" s="7">
        <f>AVERAGE(N6:N26)/N1*100</f>
        <v>97.368421052631575</v>
      </c>
      <c r="O27" s="7">
        <f>AVERAGE(O6:O26)/O1*100</f>
        <v>100</v>
      </c>
      <c r="P27" s="7">
        <f>AVERAGE(P6:P26)/P1*100</f>
        <v>100</v>
      </c>
      <c r="Q27" s="7">
        <f>AVERAGE(Q6:Q26)/Q1*100</f>
        <v>77.777777777777786</v>
      </c>
      <c r="R27" s="7">
        <f>AVERAGE(R6:R26)/R1*100</f>
        <v>81.25</v>
      </c>
      <c r="S27" s="7">
        <f>AVERAGE(S6:S26)/S1*100</f>
        <v>75</v>
      </c>
      <c r="T27" s="34">
        <f>AVERAGE(T6:T26)</f>
        <v>13</v>
      </c>
      <c r="U27" s="34">
        <f>AVERAGE(U6:U26)</f>
        <v>3.6190476190476191</v>
      </c>
      <c r="V27" s="34">
        <f>AVERAGE(V6:V26)</f>
        <v>65</v>
      </c>
      <c r="X27" s="27"/>
      <c r="Y27" s="27"/>
      <c r="Z27" s="27"/>
    </row>
    <row r="28" spans="1:27" s="27" customFormat="1" x14ac:dyDescent="0.25">
      <c r="C28" s="35"/>
      <c r="D28" s="35"/>
      <c r="T28" s="36"/>
      <c r="U28" s="35"/>
      <c r="X28"/>
      <c r="Y28"/>
      <c r="Z28"/>
    </row>
    <row r="29" spans="1:27" ht="322.5" customHeight="1" x14ac:dyDescent="0.25">
      <c r="E29" s="69" t="str">
        <f>'2'!B3</f>
        <v>1.1. 1.1. Приобретение теоретических знаний и опыта применения полученных знаний и умений для определения собственной активной позиции в общественной жизни, для решения типичных задач в области социальных отношений, адекватных возрасту обучающихся, межличностных отношений, включая отношения между людьми различных национальностей и вероисповеданий, возрастов и социальных групп;
развитие социального кругозора и формирование познавательного интереса к изучению общественных дисциплин.</v>
      </c>
      <c r="F29" s="69" t="str">
        <f>'2'!B4</f>
        <v>1.2. 1.2. В модельных и реальных ситуациях выделять сущностные характеристики и основные виды деятельности людей, объяснять роль мотивов в деятельности человека;
Выполнять несложные практические задания по анализу ситуаций, связанных с различными способами разрешения межличностных конфликтов; 
Выражать собственное отношение к различным способам разрешения межличностных конфликтов.</v>
      </c>
      <c r="G29" s="69" t="str">
        <f>'2'!B5</f>
        <v>2. 2. Использовать знания о биологическом и социальном в человеке для характеристики его природы; характеризовать и иллюстрировать конкретными примерами группы потребностей человека; приводить примеры основных видов деятельности человека; различать экономические, социальные, политические, культурные явления и процессы общественной жизни.</v>
      </c>
      <c r="H29" s="69" t="str">
        <f>'2'!B6</f>
        <v>3.1. 3.1. Освоение приемов работы с социально значимой информацией, ее осмысление; развитие способностей обучающихся делать необходимые выводы и давать обоснованные оценки социальным событиям и процессам;
развитие социального кругозора и формирование познавательного интереса к изучению общественных дисциплин</v>
      </c>
      <c r="I29" s="69" t="str">
        <f>'2'!B7</f>
        <v>3.2. 3.2. Находить, извлекать и осмысливать информацию различного характера, полученную из доступных источников (фотоизображений), 
систематизировать, анализировать полученные данные; применять полученную информацию для соотнесения собственного поведения и поступков других людей с нормами поведения, установленными законом</v>
      </c>
      <c r="J29" s="69" t="str">
        <f>'2'!B8</f>
        <v>4. 4. Использовать знания о биологическом и социальном в человеке для характеристики его природы; характеризовать и иллюстрировать конкретными примерами группы потребностей человека; приводить примеры основных видов деятельности человека; различать экономические, социальные, политические, культурные явления и процессы общественной жизни.</v>
      </c>
      <c r="K29" s="69" t="str">
        <f>'2'!B9</f>
        <v>5.1. 5.1. Понимание основных принципов жизни общества, основ современных научных теорий общественного развития; формирование основ правосознания для соотнесения собственного поведения и поступков других людей с нравственными ценностями и нормами поведения, установленными законодательством Российской Федерации, убежденности в необходимости защищать правопорядок правовыми способами и средствами, умений реализовывать основные социальные роли в пределах своей дееспособности</v>
      </c>
      <c r="L29" s="69" t="str">
        <f>'2'!B10</f>
        <v>5.2. 5.2. Развитие социального кругозора и формирование познавательного интереса к изучению общественных дисциплин
Использовать знания о биологическом и социальном в человеке для характеристики его природы; характеризовать и иллюстрировать конкретными примерами группы потребностей человека; приводить примеры основных видов деятельности человека; различать экономические, социальные, политические, культурные явления и процессы общественной жизни; наблюдать и характеризовать явления и события, происходящие в различных сферах общественной жизни</v>
      </c>
      <c r="M29" s="69" t="str">
        <f>'2'!B11</f>
        <v>6. 6. Приобретение теоретических знаний и опыта применения полученных знаний и умений для определения собственной активной позиции в общественной жизни, для решения типичных задач в области социальных отношений, адекватных возрасту обучающихся, межличностных отношений, включая отношения между людьми различных национальностей и вероисповеданий, возрастов и социальных групп; развитие социального кругозора и формирование познавательного интереса к изучению общественных дисциплин.</v>
      </c>
      <c r="N29" s="69" t="str">
        <f>'2'!B12</f>
        <v>7.1. 7.1. Освоение приемов работы с социально значимой информацией, ее осмысление; развитие способностей обучающихся делать необходимые выводы и давать обоснованные оценки социальным событиям и процессам; развитие социального кругозора и формирование познавательного интереса к изучению общественных дисциплин.</v>
      </c>
      <c r="O29" s="69" t="str">
        <f>'2'!B13</f>
        <v>7.2. 7.2.  Находить, извлекать и осмысливать информацию различного характера, полученную из доступных источников (фотоизображений),  систематизировать, анализировать полученные данные; применять полученную информацию для соотнесения собственного поведения и поступков других людей с нормами поведения, установленными законом.</v>
      </c>
      <c r="P29" s="69" t="str">
        <f>'2'!B14</f>
        <v>8. 8. Приобретение теоретических знаний и опыта применения полученных знаний и умений для определения собственной активной позиции в общественной жизни, для решения типичных задач в области социальных отношений, адекватных возрасту обучающихся, межличностных отношений, включая отношения между людьми различных национальностей и вероисповеданий, возрастов и социальных групп; развитие социального кругозора и формирование познавательного интереса к изучению общественных дисциплин.</v>
      </c>
      <c r="Q29" s="69" t="str">
        <f>'2'!B15</f>
        <v>9.1. 9.1. Умение осознанно использовать речевые средства в соответствии с задачей коммуникации; владение устной и письменной речью, монологической контекстной речью.</v>
      </c>
      <c r="R29" s="69" t="str">
        <f>'2'!B16</f>
        <v>9.2. 9.2.  Анализировать несложные практические ситуации, связанные с гражданскими, семейными, трудовыми правоотношениями; в предлагаемых модельных ситуациях определять признаки правонарушения, проступка, преступления; исследовать несложные практические ситуации, связанные с защитой прав и интересов детей, оставшихся без попечения родителей</v>
      </c>
      <c r="S29" s="69" t="str">
        <f>'2'!B17</f>
        <v>9.3. 9.3. Находить, извлекать и осмысливать информацию правового характера, полученную из доступных источников, систематизировать, анализировать полученные данные; применять полученную информацию для соотнесения собственного поведения и поступков других людей с нормами поведения, установленными законом.</v>
      </c>
    </row>
    <row r="36" spans="3:4" x14ac:dyDescent="0.25">
      <c r="C36"/>
      <c r="D36"/>
    </row>
    <row r="37" spans="3:4" x14ac:dyDescent="0.25">
      <c r="C37"/>
      <c r="D37"/>
    </row>
    <row r="38" spans="3:4" x14ac:dyDescent="0.25">
      <c r="C38"/>
      <c r="D38"/>
    </row>
    <row r="39" spans="3:4" x14ac:dyDescent="0.25">
      <c r="C39"/>
      <c r="D39"/>
    </row>
    <row r="41" spans="3:4" x14ac:dyDescent="0.25">
      <c r="C41"/>
      <c r="D41"/>
    </row>
    <row r="42" spans="3:4" x14ac:dyDescent="0.25">
      <c r="C42"/>
      <c r="D42"/>
    </row>
    <row r="44" spans="3:4" x14ac:dyDescent="0.25">
      <c r="C44"/>
      <c r="D44"/>
    </row>
    <row r="45" spans="3:4" x14ac:dyDescent="0.25">
      <c r="C45"/>
      <c r="D45"/>
    </row>
    <row r="46" spans="3:4" x14ac:dyDescent="0.25">
      <c r="C46"/>
      <c r="D46"/>
    </row>
  </sheetData>
  <mergeCells count="25">
    <mergeCell ref="X19:Y19"/>
    <mergeCell ref="X20:Y20"/>
    <mergeCell ref="X22:Y22"/>
    <mergeCell ref="X23:Y23"/>
    <mergeCell ref="X24:Y24"/>
    <mergeCell ref="X21:Y21"/>
    <mergeCell ref="X12:Y12"/>
    <mergeCell ref="AW1:AX1"/>
    <mergeCell ref="AW2:AX2"/>
    <mergeCell ref="AW3:AX3"/>
    <mergeCell ref="AW4:AX4"/>
    <mergeCell ref="AW5:AX5"/>
    <mergeCell ref="X13:Y13"/>
    <mergeCell ref="X14:Y14"/>
    <mergeCell ref="X15:Y15"/>
    <mergeCell ref="X16:Y16"/>
    <mergeCell ref="X17:Y17"/>
    <mergeCell ref="U3:U5"/>
    <mergeCell ref="V3:V5"/>
    <mergeCell ref="A3:A5"/>
    <mergeCell ref="B3:B5"/>
    <mergeCell ref="C3:C5"/>
    <mergeCell ref="D3:D5"/>
    <mergeCell ref="E3:S3"/>
    <mergeCell ref="T3:T5"/>
  </mergeCells>
  <conditionalFormatting sqref="E27:S27">
    <cfRule type="cellIs" dxfId="13" priority="5" operator="lessThan">
      <formula>50</formula>
    </cfRule>
    <cfRule type="cellIs" dxfId="12" priority="6" operator="lessThan">
      <formula>50</formula>
    </cfRule>
  </conditionalFormatting>
  <conditionalFormatting sqref="U6:U26">
    <cfRule type="cellIs" dxfId="7" priority="1" operator="equal">
      <formula>3</formula>
    </cfRule>
    <cfRule type="cellIs" dxfId="6" priority="2" operator="equal">
      <formula>4</formula>
    </cfRule>
    <cfRule type="cellIs" dxfId="5" priority="3" operator="equal">
      <formula>2</formula>
    </cfRule>
    <cfRule type="cellIs" dxfId="4" priority="4" operator="equal">
      <formula>5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workbookViewId="0">
      <selection activeCell="E8" sqref="E8"/>
    </sheetView>
  </sheetViews>
  <sheetFormatPr defaultRowHeight="15" x14ac:dyDescent="0.25"/>
  <cols>
    <col min="2" max="2" width="24" customWidth="1"/>
    <col min="3" max="7" width="9.28515625" bestFit="1" customWidth="1"/>
    <col min="8" max="8" width="11.5703125" bestFit="1" customWidth="1"/>
    <col min="9" max="9" width="10.42578125" bestFit="1" customWidth="1"/>
    <col min="10" max="10" width="9.28515625" bestFit="1" customWidth="1"/>
    <col min="11" max="11" width="9.28515625" customWidth="1"/>
    <col min="12" max="12" width="11.5703125" bestFit="1" customWidth="1"/>
  </cols>
  <sheetData>
    <row r="1" spans="1:13" s="17" customFormat="1" ht="21" customHeight="1" x14ac:dyDescent="0.2">
      <c r="A1" s="92" t="s">
        <v>2</v>
      </c>
      <c r="B1" s="94" t="s">
        <v>19</v>
      </c>
      <c r="C1" s="96" t="s">
        <v>20</v>
      </c>
      <c r="D1" s="98" t="s">
        <v>42</v>
      </c>
      <c r="E1" s="99"/>
      <c r="F1" s="99"/>
      <c r="G1" s="99"/>
      <c r="H1" s="99"/>
      <c r="I1" s="99"/>
      <c r="J1" s="99"/>
      <c r="K1" s="99"/>
      <c r="L1" s="100"/>
      <c r="M1" s="16"/>
    </row>
    <row r="2" spans="1:13" s="17" customFormat="1" ht="106.5" customHeight="1" x14ac:dyDescent="0.2">
      <c r="A2" s="93"/>
      <c r="B2" s="95"/>
      <c r="C2" s="97"/>
      <c r="D2" s="50" t="s">
        <v>21</v>
      </c>
      <c r="E2" s="50" t="s">
        <v>22</v>
      </c>
      <c r="F2" s="50" t="s">
        <v>23</v>
      </c>
      <c r="G2" s="50" t="s">
        <v>24</v>
      </c>
      <c r="H2" s="51" t="s">
        <v>29</v>
      </c>
      <c r="I2" s="51" t="s">
        <v>30</v>
      </c>
      <c r="J2" s="56" t="s">
        <v>26</v>
      </c>
      <c r="K2" s="56" t="s">
        <v>25</v>
      </c>
      <c r="L2" s="56" t="s">
        <v>32</v>
      </c>
      <c r="M2" s="18"/>
    </row>
    <row r="3" spans="1:13" s="17" customFormat="1" ht="12.75" x14ac:dyDescent="0.2">
      <c r="A3" s="19" t="s">
        <v>70</v>
      </c>
      <c r="B3" s="20" t="s">
        <v>94</v>
      </c>
      <c r="C3" s="21">
        <f>'8А'!X1</f>
        <v>21</v>
      </c>
      <c r="D3" s="52">
        <f>'8А'!Y10</f>
        <v>1</v>
      </c>
      <c r="E3" s="52">
        <f>'8А'!Y9</f>
        <v>13</v>
      </c>
      <c r="F3" s="52">
        <f>'8А'!Y8</f>
        <v>5</v>
      </c>
      <c r="G3" s="52">
        <f>'8А'!Y7</f>
        <v>2</v>
      </c>
      <c r="H3" s="53">
        <f>'8А'!Z13</f>
        <v>90.476190476190482</v>
      </c>
      <c r="I3" s="53">
        <f>'8А'!Z14</f>
        <v>66.666666666666657</v>
      </c>
      <c r="J3" s="57">
        <f>'8А'!Z15</f>
        <v>13</v>
      </c>
      <c r="K3" s="57">
        <f>'8А'!Z16</f>
        <v>3.6190476190476191</v>
      </c>
      <c r="L3" s="57">
        <f>'8А'!Z17</f>
        <v>65</v>
      </c>
      <c r="M3" s="22"/>
    </row>
    <row r="4" spans="1:13" s="17" customFormat="1" ht="12.75" x14ac:dyDescent="0.2">
      <c r="A4" s="24" t="s">
        <v>54</v>
      </c>
      <c r="B4" s="25" t="s">
        <v>27</v>
      </c>
      <c r="C4" s="23">
        <f>SUM(C3:C3)</f>
        <v>21</v>
      </c>
      <c r="D4" s="54">
        <f>SUM(D3:D3)</f>
        <v>1</v>
      </c>
      <c r="E4" s="54">
        <f>SUM(E3:E3)</f>
        <v>13</v>
      </c>
      <c r="F4" s="54">
        <f>SUM(F3:F3)</f>
        <v>5</v>
      </c>
      <c r="G4" s="54">
        <f>SUM(G3:G3)</f>
        <v>2</v>
      </c>
      <c r="H4" s="55">
        <f>'1'!V42</f>
        <v>90.476190476190482</v>
      </c>
      <c r="I4" s="55">
        <f>'1'!V43</f>
        <v>66.666666666666657</v>
      </c>
      <c r="J4" s="58">
        <f>'1'!V44</f>
        <v>13</v>
      </c>
      <c r="K4" s="58">
        <f>'1'!V45</f>
        <v>3.6190476190476191</v>
      </c>
      <c r="L4" s="58">
        <f>'1'!V46</f>
        <v>65</v>
      </c>
      <c r="M4" s="22"/>
    </row>
  </sheetData>
  <mergeCells count="4">
    <mergeCell ref="A1:A2"/>
    <mergeCell ref="B1:B2"/>
    <mergeCell ref="C1:C2"/>
    <mergeCell ref="D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4</vt:i4>
      </vt:variant>
      <vt:variant>
        <vt:lpstr>Диаграммы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1</vt:lpstr>
      <vt:lpstr>2</vt:lpstr>
      <vt:lpstr>8А</vt:lpstr>
      <vt:lpstr>показатели</vt:lpstr>
      <vt:lpstr>уровни</vt:lpstr>
      <vt:lpstr>отметки</vt:lpstr>
      <vt:lpstr>качество</vt:lpstr>
      <vt:lpstr>процент вып-я</vt:lpstr>
      <vt:lpstr>задания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С. Николаева</dc:creator>
  <cp:lastModifiedBy>User</cp:lastModifiedBy>
  <dcterms:created xsi:type="dcterms:W3CDTF">2016-10-24T20:28:15Z</dcterms:created>
  <dcterms:modified xsi:type="dcterms:W3CDTF">2023-01-15T19:24:02Z</dcterms:modified>
</cp:coreProperties>
</file>