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608" activeTab="4"/>
  </bookViews>
  <sheets>
    <sheet name="1" sheetId="4" r:id="rId1"/>
    <sheet name="2" sheetId="5" r:id="rId2"/>
    <sheet name="уровни" sheetId="13" r:id="rId3"/>
    <sheet name="8Б" sheetId="11" r:id="rId4"/>
    <sheet name="показатели" sheetId="6" r:id="rId5"/>
    <sheet name="отметки" sheetId="14" r:id="rId6"/>
    <sheet name="качество" sheetId="15" r:id="rId7"/>
    <sheet name="процент вып-я" sheetId="16" r:id="rId8"/>
    <sheet name="задания" sheetId="17" r:id="rId9"/>
  </sheets>
  <definedNames>
    <definedName name="_xlnm._FilterDatabase" localSheetId="0" hidden="1">'1'!$E$3:$P$19</definedName>
    <definedName name="_xlnm.Print_Area" localSheetId="0">'1'!$A$2:$P$37</definedName>
  </definedNames>
  <calcPr calcId="145621"/>
</workbook>
</file>

<file path=xl/calcChain.xml><?xml version="1.0" encoding="utf-8"?>
<calcChain xmlns="http://schemas.openxmlformats.org/spreadsheetml/2006/main">
  <c r="F1" i="11" l="1"/>
  <c r="G1" i="11"/>
  <c r="H1" i="11"/>
  <c r="I1" i="11"/>
  <c r="J1" i="11"/>
  <c r="K1" i="11"/>
  <c r="L1" i="11"/>
  <c r="M1" i="11"/>
  <c r="E1" i="11"/>
  <c r="S7" i="11"/>
  <c r="O28" i="4"/>
  <c r="P28" i="4" s="1"/>
  <c r="P1" i="4"/>
  <c r="P6" i="4" l="1"/>
  <c r="M21" i="11"/>
  <c r="L21" i="11"/>
  <c r="K21" i="11"/>
  <c r="J21" i="11"/>
  <c r="I21" i="11"/>
  <c r="H21" i="11"/>
  <c r="G21" i="11"/>
  <c r="F21" i="11"/>
  <c r="E21" i="11"/>
  <c r="F22" i="4" l="1"/>
  <c r="I4" i="5" s="1"/>
  <c r="G4" i="5" s="1"/>
  <c r="G22" i="4"/>
  <c r="I5" i="5" s="1"/>
  <c r="G5" i="5" s="1"/>
  <c r="H22" i="4"/>
  <c r="I6" i="5" s="1"/>
  <c r="G6" i="5" s="1"/>
  <c r="I22" i="4"/>
  <c r="I7" i="5" s="1"/>
  <c r="G7" i="5" s="1"/>
  <c r="J22" i="4"/>
  <c r="I8" i="5" s="1"/>
  <c r="G8" i="5" s="1"/>
  <c r="K22" i="4"/>
  <c r="I9" i="5" s="1"/>
  <c r="G9" i="5" s="1"/>
  <c r="L22" i="4"/>
  <c r="I10" i="5" s="1"/>
  <c r="G10" i="5" s="1"/>
  <c r="M22" i="4"/>
  <c r="I11" i="5" s="1"/>
  <c r="G11" i="5" s="1"/>
  <c r="E22" i="4"/>
  <c r="I3" i="5" s="1"/>
  <c r="G3" i="5" s="1"/>
  <c r="C3" i="6"/>
  <c r="T16" i="11"/>
  <c r="K3" i="6" s="1"/>
  <c r="T15" i="11"/>
  <c r="J3" i="6" s="1"/>
  <c r="S10" i="11"/>
  <c r="T10" i="11" s="1"/>
  <c r="S9" i="11"/>
  <c r="S8" i="11"/>
  <c r="F3" i="6" s="1"/>
  <c r="T7" i="11"/>
  <c r="Z5" i="11"/>
  <c r="Y5" i="11"/>
  <c r="X5" i="11"/>
  <c r="W5" i="11"/>
  <c r="V5" i="11"/>
  <c r="U5" i="11"/>
  <c r="T5" i="11"/>
  <c r="S5" i="11"/>
  <c r="R5" i="11"/>
  <c r="Z4" i="11"/>
  <c r="Y4" i="11"/>
  <c r="X4" i="11"/>
  <c r="W4" i="11"/>
  <c r="V4" i="11"/>
  <c r="U4" i="11"/>
  <c r="T4" i="11"/>
  <c r="S4" i="11"/>
  <c r="R4" i="11"/>
  <c r="Z2" i="11"/>
  <c r="H11" i="5" s="1"/>
  <c r="Y2" i="11"/>
  <c r="H10" i="5" s="1"/>
  <c r="X2" i="11"/>
  <c r="H9" i="5" s="1"/>
  <c r="W2" i="11"/>
  <c r="H8" i="5" s="1"/>
  <c r="V2" i="11"/>
  <c r="H7" i="5" s="1"/>
  <c r="U2" i="11"/>
  <c r="H6" i="5" s="1"/>
  <c r="T2" i="11"/>
  <c r="H5" i="5" s="1"/>
  <c r="S2" i="11"/>
  <c r="H4" i="5" s="1"/>
  <c r="R2" i="11"/>
  <c r="H3" i="5" s="1"/>
  <c r="O19" i="11"/>
  <c r="N19" i="11"/>
  <c r="M19" i="11"/>
  <c r="L19" i="11"/>
  <c r="K19" i="11"/>
  <c r="J19" i="11"/>
  <c r="I19" i="11"/>
  <c r="H19" i="11"/>
  <c r="G19" i="11"/>
  <c r="F19" i="11"/>
  <c r="E19" i="11"/>
  <c r="P1" i="11"/>
  <c r="F24" i="4"/>
  <c r="G24" i="4"/>
  <c r="H24" i="4"/>
  <c r="I24" i="4"/>
  <c r="J24" i="4"/>
  <c r="K24" i="4"/>
  <c r="L24" i="4"/>
  <c r="M24" i="4"/>
  <c r="E24" i="4"/>
  <c r="O19" i="4"/>
  <c r="N19" i="4"/>
  <c r="P6" i="11" l="1"/>
  <c r="P8" i="11"/>
  <c r="P12" i="11"/>
  <c r="P9" i="11"/>
  <c r="P13" i="11"/>
  <c r="P17" i="11"/>
  <c r="P10" i="11"/>
  <c r="P14" i="11"/>
  <c r="P18" i="11"/>
  <c r="P7" i="11"/>
  <c r="P11" i="11"/>
  <c r="P15" i="11"/>
  <c r="P16" i="11"/>
  <c r="T3" i="11"/>
  <c r="X3" i="11"/>
  <c r="U3" i="11"/>
  <c r="Y3" i="11"/>
  <c r="R3" i="11"/>
  <c r="V3" i="11"/>
  <c r="Z3" i="11"/>
  <c r="T14" i="11"/>
  <c r="I3" i="6" s="1"/>
  <c r="S3" i="11"/>
  <c r="W3" i="11"/>
  <c r="T13" i="11"/>
  <c r="D3" i="6"/>
  <c r="E3" i="6"/>
  <c r="G3" i="6"/>
  <c r="T8" i="11"/>
  <c r="T9" i="11"/>
  <c r="P37" i="4"/>
  <c r="K4" i="6" s="1"/>
  <c r="P36" i="4"/>
  <c r="J4" i="6" s="1"/>
  <c r="O31" i="4"/>
  <c r="P31" i="4" s="1"/>
  <c r="O30" i="4"/>
  <c r="O29" i="4"/>
  <c r="P29" i="4" s="1"/>
  <c r="H3" i="6" l="1"/>
  <c r="T12" i="11"/>
  <c r="T17" i="11"/>
  <c r="L3" i="6" s="1"/>
  <c r="P19" i="11"/>
  <c r="P35" i="4"/>
  <c r="I4" i="6" s="1"/>
  <c r="C4" i="6"/>
  <c r="P30" i="4"/>
  <c r="P34" i="4"/>
  <c r="H4" i="6" s="1"/>
  <c r="G4" i="6"/>
  <c r="F4" i="6"/>
  <c r="D4" i="6"/>
  <c r="E4" i="6"/>
  <c r="F25" i="4" l="1"/>
  <c r="G25" i="4"/>
  <c r="H25" i="4"/>
  <c r="I25" i="4"/>
  <c r="J25" i="4"/>
  <c r="K25" i="4"/>
  <c r="L25" i="4"/>
  <c r="M25" i="4"/>
  <c r="E25" i="4"/>
  <c r="F19" i="4"/>
  <c r="G19" i="4"/>
  <c r="H19" i="4"/>
  <c r="I19" i="4"/>
  <c r="J19" i="4"/>
  <c r="K19" i="4"/>
  <c r="L19" i="4"/>
  <c r="M19" i="4"/>
  <c r="E19" i="4"/>
  <c r="P7" i="4" l="1"/>
  <c r="P9" i="4"/>
  <c r="P11" i="4"/>
  <c r="P13" i="4"/>
  <c r="P15" i="4"/>
  <c r="P17" i="4"/>
  <c r="P8" i="4"/>
  <c r="P10" i="4"/>
  <c r="P12" i="4"/>
  <c r="P14" i="4"/>
  <c r="P16" i="4"/>
  <c r="P18" i="4"/>
  <c r="M23" i="4"/>
  <c r="I23" i="4"/>
  <c r="E23" i="4"/>
  <c r="L23" i="4"/>
  <c r="H23" i="4"/>
  <c r="K23" i="4"/>
  <c r="G23" i="4"/>
  <c r="J23" i="4"/>
  <c r="F23" i="4"/>
  <c r="P33" i="4" l="1"/>
  <c r="J38" i="4"/>
  <c r="K38" i="4" s="1"/>
  <c r="J34" i="4"/>
  <c r="K34" i="4" s="1"/>
  <c r="P19" i="4"/>
  <c r="P38" i="4"/>
  <c r="L4" i="6" s="1"/>
  <c r="J35" i="4" l="1"/>
  <c r="K35" i="4" l="1"/>
  <c r="J36" i="4"/>
  <c r="K36" i="4" l="1"/>
  <c r="J37" i="4"/>
  <c r="K37" i="4" s="1"/>
</calcChain>
</file>

<file path=xl/sharedStrings.xml><?xml version="1.0" encoding="utf-8"?>
<sst xmlns="http://schemas.openxmlformats.org/spreadsheetml/2006/main" count="157" uniqueCount="81">
  <si>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</si>
  <si>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</si>
  <si>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</si>
  <si>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</si>
  <si>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</si>
  <si>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</si>
  <si>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</si>
  <si>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</si>
  <si>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</si>
  <si>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</si>
  <si>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</si>
  <si>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</si>
  <si>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</si>
  <si>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</si>
  <si>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</si>
  <si>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</si>
  <si>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</si>
  <si>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</si>
  <si>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</si>
  <si>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</si>
  <si>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</si>
  <si>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</si>
  <si>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</si>
  <si>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</si>
  <si>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</si>
  <si>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</si>
  <si>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</si>
  <si>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</si>
  <si>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</si>
  <si>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</si>
  <si>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</si>
  <si>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</si>
  <si>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</si>
  <si>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</si>
  <si>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</si>
  <si>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</si>
  <si>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</si>
  <si>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</si>
  <si>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</si>
  <si>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</si>
  <si>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</si>
  <si>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</si>
  <si>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</si>
  <si>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</si>
  <si>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</si>
  <si>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</si>
  <si>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</si>
  <si>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</si>
  <si>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</si>
  <si>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</si>
  <si>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</si>
  <si>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</si>
  <si>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</si>
  <si>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</si>
  <si>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</si>
  <si>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8Б</t>
  </si>
  <si>
    <t>Ершова Н.А.</t>
  </si>
  <si>
    <t>Б</t>
  </si>
  <si>
    <t>X</t>
  </si>
  <si>
    <t>Атаджанова Луиза</t>
  </si>
  <si>
    <t>Брикатнин Кирилл</t>
  </si>
  <si>
    <t>Кузынцева Василиса</t>
  </si>
  <si>
    <t>Мирскова Полина</t>
  </si>
  <si>
    <t>Никулина Карина</t>
  </si>
  <si>
    <t>Присягина Анастасия</t>
  </si>
  <si>
    <t>Рожков Егор</t>
  </si>
  <si>
    <t>Синицкая Анастасия</t>
  </si>
  <si>
    <t>Сирота Максим</t>
  </si>
  <si>
    <t>Смоляков Роман</t>
  </si>
  <si>
    <t>Волков Виталий</t>
  </si>
  <si>
    <t>Павлова Марина</t>
  </si>
  <si>
    <t>Доляева Софья</t>
  </si>
  <si>
    <t>1. 1.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
Рассказывать о значительных событиях и личностях отечественной и всеобщей истории Нового времени</t>
  </si>
  <si>
    <t>2. 2.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
Применять понятийный аппарат исторического знания и приемы исторического анализа для раскрытия сущности и значения событий и явлений прошлого и современности</t>
  </si>
  <si>
    <t>3. 3. Смысловое чтение.
Умения искать, анализировать, сопоставлять и оценивать содержащуюся в различных источниках информацию о событиях и явлениях прошлого и настоящего.	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</t>
  </si>
  <si>
    <t>4. 4.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 
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</t>
  </si>
  <si>
    <t>5. 5.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
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</t>
  </si>
  <si>
    <t>6. 6.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
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</si>
  <si>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7. 7.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
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</si>
  <si>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8. 8. Способность определять и аргументировать свое отношение к содержащейся в различных источниках информации о событиях и явлениях прошлого и настоящего. 
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способность определять и аргументировать свое отношение к ней</t>
  </si>
  <si>
    <t xml:space="preserve">9. 9.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 Умение оценивать правильность выполнения учебной задачи, собственные возможности ее решения. Владение опытом историко-культурного, цивилизационного подхода к оценке социальных явлений, современных глобальных процессов. Сформированность основ гражданской, этно-национальной, социальной, культурной самоидентификации личности обучающегося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</si>
</sst>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23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35E-2"/>
                  <c:y val="4.1779497353170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'1'!$E$34:$I$38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'1'!$K$34:$K$38</c:f>
              <c:numCache>
                <c:formatCode>0.0</c:formatCode>
                <c:ptCount val="5"/>
                <c:pt idx="0">
                  <c:v>7.6923076923076925</c:v>
                </c:pt>
                <c:pt idx="1">
                  <c:v>7.6923076923076925</c:v>
                </c:pt>
                <c:pt idx="2">
                  <c:v>7.6923076923076925</c:v>
                </c:pt>
                <c:pt idx="3">
                  <c:v>30.76923076923077</c:v>
                </c:pt>
                <c:pt idx="4">
                  <c:v>46.153846153846153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'8Б'!#REF!</c:f>
            </c:strRef>
          </c:cat>
          <c:val>
            <c:numRef>
              <c:f>'8Б'!#REF!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212056567696268"/>
          <c:y val="0.65706158588483476"/>
          <c:w val="0.40453726445698207"/>
          <c:h val="0.29334927097058294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8E-2"/>
          <c:y val="2.08897486765850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показатели!$D$4:$G$4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8Б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показатели!$H$3:$H$4</c:f>
              <c:numCache>
                <c:formatCode>0.0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92E-2"/>
                  <c:y val="-1.6711798941267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299E-2"/>
                  <c:y val="-1.044487433829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8Б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показатели!$I$3:$I$4</c:f>
              <c:numCache>
                <c:formatCode>0.0</c:formatCode>
                <c:ptCount val="2"/>
                <c:pt idx="0">
                  <c:v>30.76923076923077</c:v>
                </c:pt>
                <c:pt idx="1">
                  <c:v>30.76923076923077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251328"/>
        <c:axId val="157073408"/>
        <c:axId val="0"/>
      </c:bar3DChart>
      <c:catAx>
        <c:axId val="161251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57073408"/>
        <c:crosses val="autoZero"/>
        <c:auto val="1"/>
        <c:lblAlgn val="ctr"/>
        <c:lblOffset val="100"/>
        <c:noMultiLvlLbl val="0"/>
      </c:catAx>
      <c:valAx>
        <c:axId val="15707340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612513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92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92E-2"/>
                  <c:y val="-1.253384920595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299E-2"/>
                  <c:y val="-8.3558994706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2E-2"/>
                  <c:y val="-1.4622824073609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8Б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показатели!$L$3:$L$4</c:f>
              <c:numCache>
                <c:formatCode>0.0</c:formatCode>
                <c:ptCount val="2"/>
                <c:pt idx="0">
                  <c:v>52.941176470588239</c:v>
                </c:pt>
                <c:pt idx="1">
                  <c:v>52.941176470588239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710784"/>
        <c:axId val="157076288"/>
        <c:axId val="0"/>
      </c:bar3DChart>
      <c:catAx>
        <c:axId val="118710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57076288"/>
        <c:crosses val="autoZero"/>
        <c:auto val="1"/>
        <c:lblAlgn val="ctr"/>
        <c:lblOffset val="100"/>
        <c:noMultiLvlLbl val="0"/>
      </c:catAx>
      <c:valAx>
        <c:axId val="15707628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18710784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'1'!$E$4:$M$4</c:f>
              <c:numCache>
                <c:formatCode>General</c:formatCode>
                <c:ptCount val="9"/>
              </c:numCache>
            </c:numRef>
          </c:cat>
          <c:val>
            <c:numRef>
              <c:f>'2'!$D$3:$D$11</c:f>
              <c:numCache>
                <c:formatCode>General</c:formatCode>
                <c:ptCount val="9"/>
                <c:pt idx="0">
                  <c:v>15.38</c:v>
                </c:pt>
                <c:pt idx="1">
                  <c:v>92.31</c:v>
                </c:pt>
                <c:pt idx="2">
                  <c:v>80.77</c:v>
                </c:pt>
                <c:pt idx="3">
                  <c:v>53.85</c:v>
                </c:pt>
                <c:pt idx="4">
                  <c:v>46.15</c:v>
                </c:pt>
                <c:pt idx="5">
                  <c:v>69.23</c:v>
                </c:pt>
                <c:pt idx="6">
                  <c:v>61.54</c:v>
                </c:pt>
                <c:pt idx="7">
                  <c:v>48.72</c:v>
                </c:pt>
                <c:pt idx="8">
                  <c:v>41.03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69632"/>
        <c:axId val="157078016"/>
      </c:lineChart>
      <c:catAx>
        <c:axId val="1616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7078016"/>
        <c:crosses val="autoZero"/>
        <c:auto val="1"/>
        <c:lblAlgn val="ctr"/>
        <c:lblOffset val="100"/>
        <c:noMultiLvlLbl val="0"/>
      </c:catAx>
      <c:valAx>
        <c:axId val="157078016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16166963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382236</xdr:colOff>
      <xdr:row>6</xdr:row>
      <xdr:rowOff>42304</xdr:rowOff>
    </xdr:from>
    <xdr:to>
      <xdr:col>27</xdr:col>
      <xdr:colOff>585107</xdr:colOff>
      <xdr:row>18</xdr:row>
      <xdr:rowOff>54428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8"/>
  <sheetViews>
    <sheetView zoomScale="85" zoomScaleNormal="85" workbookViewId="0">
      <selection activeCell="N1" sqref="N1"/>
    </sheetView>
  </sheetViews>
  <sheetFormatPr defaultRowHeight="15" x14ac:dyDescent="0.2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13" width="4" customWidth="1"/>
    <col min="14" max="14" width="7.5703125" style="28" customWidth="1"/>
    <col min="15" max="15" width="8.7109375" style="3" bestFit="1" customWidth="1"/>
  </cols>
  <sheetData>
    <row r="1" spans="1:16" x14ac:dyDescent="0.25">
      <c r="D1" s="29" t="s">
        <v>35</v>
      </c>
      <c r="E1" s="4">
        <v>2</v>
      </c>
      <c r="F1" s="4">
        <v>1</v>
      </c>
      <c r="G1" s="4">
        <v>2</v>
      </c>
      <c r="H1" s="4">
        <v>1</v>
      </c>
      <c r="I1" s="4">
        <v>2</v>
      </c>
      <c r="J1" s="4">
        <v>2</v>
      </c>
      <c r="K1" s="4">
        <v>1</v>
      </c>
      <c r="L1" s="4">
        <v>3</v>
      </c>
      <c r="M1" s="4">
        <v>3</v>
      </c>
      <c r="P1" s="5">
        <f>SUM(E1:M1)</f>
        <v>17</v>
      </c>
    </row>
    <row r="3" spans="1:16" x14ac:dyDescent="0.25">
      <c r="A3" s="69" t="s">
        <v>0</v>
      </c>
      <c r="B3" s="69" t="s">
        <v>1</v>
      </c>
      <c r="C3" s="69" t="s">
        <v>3</v>
      </c>
      <c r="D3" s="69" t="s">
        <v>36</v>
      </c>
      <c r="E3" s="72" t="s">
        <v>6</v>
      </c>
      <c r="F3" s="73"/>
      <c r="G3" s="73"/>
      <c r="H3" s="73"/>
      <c r="I3" s="73"/>
      <c r="J3" s="73"/>
      <c r="K3" s="73"/>
      <c r="L3" s="73"/>
      <c r="M3" s="73"/>
      <c r="N3" s="75" t="s">
        <v>4</v>
      </c>
      <c r="O3" s="75" t="s">
        <v>5</v>
      </c>
      <c r="P3" s="69" t="s">
        <v>7</v>
      </c>
    </row>
    <row r="4" spans="1:16" x14ac:dyDescent="0.25">
      <c r="A4" s="70"/>
      <c r="B4" s="70"/>
      <c r="C4" s="70"/>
      <c r="D4" s="70"/>
      <c r="E4" s="4"/>
      <c r="F4" s="4"/>
      <c r="G4" s="4"/>
      <c r="H4" s="4"/>
      <c r="I4" s="4"/>
      <c r="J4" s="4"/>
      <c r="K4" s="4"/>
      <c r="L4" s="4"/>
      <c r="M4" s="4"/>
      <c r="N4" s="76"/>
      <c r="O4" s="76"/>
      <c r="P4" s="70"/>
    </row>
    <row r="5" spans="1:16" x14ac:dyDescent="0.25">
      <c r="A5" s="71"/>
      <c r="B5" s="71"/>
      <c r="C5" s="71"/>
      <c r="D5" s="71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77"/>
      <c r="O5" s="77"/>
      <c r="P5" s="71"/>
    </row>
    <row r="6" spans="1:16" x14ac:dyDescent="0.25">
      <c r="A6" s="1">
        <v>1</v>
      </c>
      <c r="B6" s="1" t="s">
        <v>59</v>
      </c>
      <c r="C6" s="98">
        <v>2</v>
      </c>
      <c r="D6" s="98" t="s">
        <v>57</v>
      </c>
      <c r="E6" s="97">
        <v>1</v>
      </c>
      <c r="F6" s="97">
        <v>1</v>
      </c>
      <c r="G6" s="97">
        <v>2</v>
      </c>
      <c r="H6" s="97">
        <v>1</v>
      </c>
      <c r="I6" s="97">
        <v>0</v>
      </c>
      <c r="J6" s="97">
        <v>2</v>
      </c>
      <c r="K6" s="97">
        <v>0</v>
      </c>
      <c r="L6" s="97">
        <v>3</v>
      </c>
      <c r="M6" s="97">
        <v>2</v>
      </c>
      <c r="N6" s="97">
        <v>12</v>
      </c>
      <c r="O6" s="97">
        <v>4</v>
      </c>
      <c r="P6" s="6">
        <f>N6/$P$1*100</f>
        <v>70.588235294117652</v>
      </c>
    </row>
    <row r="7" spans="1:16" x14ac:dyDescent="0.25">
      <c r="A7" s="1">
        <v>2</v>
      </c>
      <c r="B7" s="1" t="s">
        <v>60</v>
      </c>
      <c r="C7" s="98">
        <v>2</v>
      </c>
      <c r="D7" s="98" t="s">
        <v>57</v>
      </c>
      <c r="E7" s="97">
        <v>0</v>
      </c>
      <c r="F7" s="97">
        <v>1</v>
      </c>
      <c r="G7" s="97">
        <v>2</v>
      </c>
      <c r="H7" s="97" t="s">
        <v>58</v>
      </c>
      <c r="I7" s="97" t="s">
        <v>58</v>
      </c>
      <c r="J7" s="97">
        <v>0</v>
      </c>
      <c r="K7" s="97">
        <v>1</v>
      </c>
      <c r="L7" s="97">
        <v>1</v>
      </c>
      <c r="M7" s="97">
        <v>1</v>
      </c>
      <c r="N7" s="97">
        <v>6</v>
      </c>
      <c r="O7" s="97">
        <v>3</v>
      </c>
      <c r="P7" s="6">
        <f>N7/$P$1*100</f>
        <v>35.294117647058826</v>
      </c>
    </row>
    <row r="8" spans="1:16" x14ac:dyDescent="0.25">
      <c r="A8" s="1">
        <v>3</v>
      </c>
      <c r="B8" s="1" t="s">
        <v>61</v>
      </c>
      <c r="C8" s="98">
        <v>2</v>
      </c>
      <c r="D8" s="98" t="s">
        <v>57</v>
      </c>
      <c r="E8" s="97">
        <v>0</v>
      </c>
      <c r="F8" s="97">
        <v>1</v>
      </c>
      <c r="G8" s="97">
        <v>2</v>
      </c>
      <c r="H8" s="97">
        <v>1</v>
      </c>
      <c r="I8" s="97">
        <v>2</v>
      </c>
      <c r="J8" s="97">
        <v>1</v>
      </c>
      <c r="K8" s="97">
        <v>0</v>
      </c>
      <c r="L8" s="97">
        <v>2</v>
      </c>
      <c r="M8" s="97" t="s">
        <v>58</v>
      </c>
      <c r="N8" s="97">
        <v>9</v>
      </c>
      <c r="O8" s="97">
        <v>3</v>
      </c>
      <c r="P8" s="6">
        <f>N8/$P$1*100</f>
        <v>52.941176470588239</v>
      </c>
    </row>
    <row r="9" spans="1:16" x14ac:dyDescent="0.25">
      <c r="A9" s="1">
        <v>4</v>
      </c>
      <c r="B9" s="1" t="s">
        <v>62</v>
      </c>
      <c r="C9" s="98">
        <v>2</v>
      </c>
      <c r="D9" s="98" t="s">
        <v>57</v>
      </c>
      <c r="E9" s="97">
        <v>0</v>
      </c>
      <c r="F9" s="97">
        <v>1</v>
      </c>
      <c r="G9" s="97">
        <v>2</v>
      </c>
      <c r="H9" s="97">
        <v>0</v>
      </c>
      <c r="I9" s="97">
        <v>2</v>
      </c>
      <c r="J9" s="97">
        <v>2</v>
      </c>
      <c r="K9" s="97">
        <v>0</v>
      </c>
      <c r="L9" s="97">
        <v>0</v>
      </c>
      <c r="M9" s="97">
        <v>2</v>
      </c>
      <c r="N9" s="97">
        <v>9</v>
      </c>
      <c r="O9" s="97">
        <v>3</v>
      </c>
      <c r="P9" s="6">
        <f>N9/$P$1*100</f>
        <v>52.941176470588239</v>
      </c>
    </row>
    <row r="10" spans="1:16" x14ac:dyDescent="0.25">
      <c r="A10" s="1">
        <v>5</v>
      </c>
      <c r="B10" s="1" t="s">
        <v>63</v>
      </c>
      <c r="C10" s="98">
        <v>1</v>
      </c>
      <c r="D10" s="98" t="s">
        <v>57</v>
      </c>
      <c r="E10" s="97">
        <v>0</v>
      </c>
      <c r="F10" s="97">
        <v>1</v>
      </c>
      <c r="G10" s="97">
        <v>2</v>
      </c>
      <c r="H10" s="97">
        <v>0</v>
      </c>
      <c r="I10" s="97">
        <v>2</v>
      </c>
      <c r="J10" s="97">
        <v>2</v>
      </c>
      <c r="K10" s="97">
        <v>1</v>
      </c>
      <c r="L10" s="97">
        <v>3</v>
      </c>
      <c r="M10" s="97">
        <v>0</v>
      </c>
      <c r="N10" s="97">
        <v>11</v>
      </c>
      <c r="O10" s="97">
        <v>4</v>
      </c>
      <c r="P10" s="6">
        <f>N10/$P$1*100</f>
        <v>64.705882352941174</v>
      </c>
    </row>
    <row r="11" spans="1:16" x14ac:dyDescent="0.25">
      <c r="A11" s="1">
        <v>6</v>
      </c>
      <c r="B11" s="1" t="s">
        <v>64</v>
      </c>
      <c r="C11" s="98">
        <v>2</v>
      </c>
      <c r="D11" s="98" t="s">
        <v>57</v>
      </c>
      <c r="E11" s="97">
        <v>0</v>
      </c>
      <c r="F11" s="97">
        <v>1</v>
      </c>
      <c r="G11" s="97">
        <v>2</v>
      </c>
      <c r="H11" s="97">
        <v>1</v>
      </c>
      <c r="I11" s="97">
        <v>0</v>
      </c>
      <c r="J11" s="97">
        <v>2</v>
      </c>
      <c r="K11" s="97">
        <v>1</v>
      </c>
      <c r="L11" s="97">
        <v>1</v>
      </c>
      <c r="M11" s="97">
        <v>1</v>
      </c>
      <c r="N11" s="97">
        <v>9</v>
      </c>
      <c r="O11" s="97">
        <v>3</v>
      </c>
      <c r="P11" s="6">
        <f>N11/$P$1*100</f>
        <v>52.941176470588239</v>
      </c>
    </row>
    <row r="12" spans="1:16" x14ac:dyDescent="0.25">
      <c r="A12" s="1">
        <v>7</v>
      </c>
      <c r="B12" s="1" t="s">
        <v>65</v>
      </c>
      <c r="C12" s="98">
        <v>1</v>
      </c>
      <c r="D12" s="98" t="s">
        <v>57</v>
      </c>
      <c r="E12" s="97">
        <v>0</v>
      </c>
      <c r="F12" s="97">
        <v>1</v>
      </c>
      <c r="G12" s="97">
        <v>1</v>
      </c>
      <c r="H12" s="97" t="s">
        <v>58</v>
      </c>
      <c r="I12" s="97" t="s">
        <v>58</v>
      </c>
      <c r="J12" s="97">
        <v>2</v>
      </c>
      <c r="K12" s="97">
        <v>1</v>
      </c>
      <c r="L12" s="97" t="s">
        <v>58</v>
      </c>
      <c r="M12" s="97" t="s">
        <v>58</v>
      </c>
      <c r="N12" s="97">
        <v>5</v>
      </c>
      <c r="O12" s="97">
        <v>3</v>
      </c>
      <c r="P12" s="6">
        <f>N12/$P$1*100</f>
        <v>29.411764705882355</v>
      </c>
    </row>
    <row r="13" spans="1:16" x14ac:dyDescent="0.25">
      <c r="A13" s="1">
        <v>8</v>
      </c>
      <c r="B13" s="1" t="s">
        <v>66</v>
      </c>
      <c r="C13" s="98">
        <v>1</v>
      </c>
      <c r="D13" s="98" t="s">
        <v>57</v>
      </c>
      <c r="E13" s="97">
        <v>0</v>
      </c>
      <c r="F13" s="97">
        <v>1</v>
      </c>
      <c r="G13" s="97">
        <v>2</v>
      </c>
      <c r="H13" s="97">
        <v>0</v>
      </c>
      <c r="I13" s="97">
        <v>0</v>
      </c>
      <c r="J13" s="97">
        <v>1</v>
      </c>
      <c r="K13" s="97">
        <v>0</v>
      </c>
      <c r="L13" s="97">
        <v>1</v>
      </c>
      <c r="M13" s="97">
        <v>2</v>
      </c>
      <c r="N13" s="97">
        <v>7</v>
      </c>
      <c r="O13" s="97">
        <v>3</v>
      </c>
      <c r="P13" s="6">
        <f>N13/$P$1*100</f>
        <v>41.17647058823529</v>
      </c>
    </row>
    <row r="14" spans="1:16" x14ac:dyDescent="0.25">
      <c r="A14" s="1">
        <v>9</v>
      </c>
      <c r="B14" s="1" t="s">
        <v>67</v>
      </c>
      <c r="C14" s="98">
        <v>1</v>
      </c>
      <c r="D14" s="98" t="s">
        <v>57</v>
      </c>
      <c r="E14" s="97">
        <v>0</v>
      </c>
      <c r="F14" s="97">
        <v>1</v>
      </c>
      <c r="G14" s="97">
        <v>0</v>
      </c>
      <c r="H14" s="97">
        <v>1</v>
      </c>
      <c r="I14" s="97">
        <v>2</v>
      </c>
      <c r="J14" s="97">
        <v>1</v>
      </c>
      <c r="K14" s="97">
        <v>1</v>
      </c>
      <c r="L14" s="97">
        <v>1</v>
      </c>
      <c r="M14" s="97">
        <v>1</v>
      </c>
      <c r="N14" s="97">
        <v>8</v>
      </c>
      <c r="O14" s="97">
        <v>3</v>
      </c>
      <c r="P14" s="6">
        <f>N14/$P$1*100</f>
        <v>47.058823529411761</v>
      </c>
    </row>
    <row r="15" spans="1:16" x14ac:dyDescent="0.25">
      <c r="A15" s="1">
        <v>10</v>
      </c>
      <c r="B15" s="1" t="s">
        <v>68</v>
      </c>
      <c r="C15" s="98">
        <v>2</v>
      </c>
      <c r="D15" s="98" t="s">
        <v>57</v>
      </c>
      <c r="E15" s="97">
        <v>1</v>
      </c>
      <c r="F15" s="97">
        <v>0</v>
      </c>
      <c r="G15" s="97">
        <v>2</v>
      </c>
      <c r="H15" s="97">
        <v>1</v>
      </c>
      <c r="I15" s="97">
        <v>0</v>
      </c>
      <c r="J15" s="97">
        <v>0</v>
      </c>
      <c r="K15" s="97">
        <v>0</v>
      </c>
      <c r="L15" s="97">
        <v>2</v>
      </c>
      <c r="M15" s="97">
        <v>1</v>
      </c>
      <c r="N15" s="97">
        <v>7</v>
      </c>
      <c r="O15" s="97">
        <v>3</v>
      </c>
      <c r="P15" s="6">
        <f>N15/$P$1*100</f>
        <v>41.17647058823529</v>
      </c>
    </row>
    <row r="16" spans="1:16" x14ac:dyDescent="0.25">
      <c r="A16" s="1">
        <v>11</v>
      </c>
      <c r="B16" s="1" t="s">
        <v>69</v>
      </c>
      <c r="C16" s="98">
        <v>2</v>
      </c>
      <c r="D16" s="98" t="s">
        <v>57</v>
      </c>
      <c r="E16" s="97">
        <v>0</v>
      </c>
      <c r="F16" s="97">
        <v>1</v>
      </c>
      <c r="G16" s="97">
        <v>2</v>
      </c>
      <c r="H16" s="97">
        <v>1</v>
      </c>
      <c r="I16" s="97">
        <v>2</v>
      </c>
      <c r="J16" s="97">
        <v>2</v>
      </c>
      <c r="K16" s="97">
        <v>1</v>
      </c>
      <c r="L16" s="97">
        <v>2</v>
      </c>
      <c r="M16" s="97">
        <v>3</v>
      </c>
      <c r="N16" s="97">
        <v>14</v>
      </c>
      <c r="O16" s="97">
        <v>5</v>
      </c>
      <c r="P16" s="6">
        <f>N16/$P$1*100</f>
        <v>82.35294117647058</v>
      </c>
    </row>
    <row r="17" spans="1:16" x14ac:dyDescent="0.25">
      <c r="A17" s="1">
        <v>12</v>
      </c>
      <c r="B17" s="1" t="s">
        <v>70</v>
      </c>
      <c r="C17" s="98">
        <v>2</v>
      </c>
      <c r="D17" s="98" t="s">
        <v>57</v>
      </c>
      <c r="E17" s="97">
        <v>0</v>
      </c>
      <c r="F17" s="97">
        <v>1</v>
      </c>
      <c r="G17" s="97">
        <v>2</v>
      </c>
      <c r="H17" s="97">
        <v>1</v>
      </c>
      <c r="I17" s="97">
        <v>2</v>
      </c>
      <c r="J17" s="97">
        <v>2</v>
      </c>
      <c r="K17" s="97">
        <v>1</v>
      </c>
      <c r="L17" s="97">
        <v>3</v>
      </c>
      <c r="M17" s="97">
        <v>3</v>
      </c>
      <c r="N17" s="97">
        <v>15</v>
      </c>
      <c r="O17" s="97">
        <v>5</v>
      </c>
      <c r="P17" s="6">
        <f>N17/$P$1*100</f>
        <v>88.235294117647058</v>
      </c>
    </row>
    <row r="18" spans="1:16" x14ac:dyDescent="0.25">
      <c r="A18" s="1">
        <v>13</v>
      </c>
      <c r="B18" s="1" t="s">
        <v>71</v>
      </c>
      <c r="C18" s="98">
        <v>1</v>
      </c>
      <c r="D18" s="98" t="s">
        <v>57</v>
      </c>
      <c r="E18" s="97">
        <v>2</v>
      </c>
      <c r="F18" s="97">
        <v>1</v>
      </c>
      <c r="G18" s="97">
        <v>0</v>
      </c>
      <c r="H18" s="97" t="s">
        <v>58</v>
      </c>
      <c r="I18" s="97" t="s">
        <v>58</v>
      </c>
      <c r="J18" s="97">
        <v>1</v>
      </c>
      <c r="K18" s="97">
        <v>1</v>
      </c>
      <c r="L18" s="97">
        <v>0</v>
      </c>
      <c r="M18" s="97" t="s">
        <v>58</v>
      </c>
      <c r="N18" s="97">
        <v>5</v>
      </c>
      <c r="O18" s="97">
        <v>3</v>
      </c>
      <c r="P18" s="6">
        <f>N18/$P$1*100</f>
        <v>29.411764705882355</v>
      </c>
    </row>
    <row r="19" spans="1:16" x14ac:dyDescent="0.25">
      <c r="A19" s="1"/>
      <c r="B19" s="1"/>
      <c r="C19" s="2"/>
      <c r="D19" s="2"/>
      <c r="E19" s="7">
        <f>AVERAGE(E6:E18)/E1*100</f>
        <v>15.384615384615385</v>
      </c>
      <c r="F19" s="7">
        <f>AVERAGE(F6:F18)/F1*100</f>
        <v>92.307692307692307</v>
      </c>
      <c r="G19" s="7">
        <f>AVERAGE(G6:G18)/G1*100</f>
        <v>80.769230769230774</v>
      </c>
      <c r="H19" s="7">
        <f>AVERAGE(H6:H18)/H1*100</f>
        <v>70</v>
      </c>
      <c r="I19" s="7">
        <f>AVERAGE(I6:I18)/I1*100</f>
        <v>60</v>
      </c>
      <c r="J19" s="7">
        <f>AVERAGE(J6:J18)/J1*100</f>
        <v>69.230769230769226</v>
      </c>
      <c r="K19" s="7">
        <f>AVERAGE(K6:K18)/K1*100</f>
        <v>61.53846153846154</v>
      </c>
      <c r="L19" s="7">
        <f>AVERAGE(L6:L18)/L1*100</f>
        <v>52.777777777777779</v>
      </c>
      <c r="M19" s="7">
        <f>AVERAGE(M6:M18)/M1*100</f>
        <v>53.333333333333336</v>
      </c>
      <c r="N19" s="34">
        <f>AVERAGE(N6:N18)</f>
        <v>9</v>
      </c>
      <c r="O19" s="34">
        <f>AVERAGE(O6:O18)</f>
        <v>3.4615384615384617</v>
      </c>
      <c r="P19" s="34">
        <f>AVERAGE(P6:P18)</f>
        <v>52.941176470588239</v>
      </c>
    </row>
    <row r="20" spans="1:16" s="27" customFormat="1" x14ac:dyDescent="0.25">
      <c r="C20" s="35"/>
      <c r="D20" s="35"/>
      <c r="N20" s="36"/>
      <c r="O20" s="35"/>
    </row>
    <row r="21" spans="1:16" x14ac:dyDescent="0.25">
      <c r="E21" s="14">
        <v>13</v>
      </c>
      <c r="N21" s="82" t="s">
        <v>10</v>
      </c>
      <c r="O21" s="83"/>
    </row>
    <row r="22" spans="1:16" x14ac:dyDescent="0.25">
      <c r="E22" s="2">
        <f>COUNTIF(E6:E18,E1)/$E$21</f>
        <v>7.6923076923076927E-2</v>
      </c>
      <c r="F22" s="2">
        <f>COUNTIF(F6:F18,F1)/$E$21</f>
        <v>0.92307692307692313</v>
      </c>
      <c r="G22" s="2">
        <f>COUNTIF(G6:G18,G1)/$E$21</f>
        <v>0.76923076923076927</v>
      </c>
      <c r="H22" s="2">
        <f>COUNTIF(H6:H18,H1)/$E$21</f>
        <v>0.53846153846153844</v>
      </c>
      <c r="I22" s="2">
        <f>COUNTIF(I6:I18,I1)/$E$21</f>
        <v>0.46153846153846156</v>
      </c>
      <c r="J22" s="2">
        <f>COUNTIF(J6:J18,J1)/$E$21</f>
        <v>0.53846153846153844</v>
      </c>
      <c r="K22" s="2">
        <f>COUNTIF(K6:K18,K1)/$E$21</f>
        <v>0.61538461538461542</v>
      </c>
      <c r="L22" s="2">
        <f>COUNTIF(L6:L18,L1)/$E$21</f>
        <v>0.23076923076923078</v>
      </c>
      <c r="M22" s="2">
        <f>COUNTIF(M6:M18,M1)/$E$21</f>
        <v>0.15384615384615385</v>
      </c>
      <c r="N22" s="82" t="s">
        <v>11</v>
      </c>
      <c r="O22" s="83"/>
    </row>
    <row r="23" spans="1:16" x14ac:dyDescent="0.25">
      <c r="E23" s="2">
        <f t="shared" ref="E23:M23" si="0">$E$21-E22-E25-E24</f>
        <v>2.9230769230769234</v>
      </c>
      <c r="F23" s="2">
        <f t="shared" si="0"/>
        <v>11.076923076923077</v>
      </c>
      <c r="G23" s="2">
        <f t="shared" si="0"/>
        <v>10.23076923076923</v>
      </c>
      <c r="H23" s="2">
        <f t="shared" si="0"/>
        <v>9.4615384615384617</v>
      </c>
      <c r="I23" s="2">
        <f t="shared" si="0"/>
        <v>8.5384615384615383</v>
      </c>
      <c r="J23" s="2">
        <f t="shared" si="0"/>
        <v>10.461538461538462</v>
      </c>
      <c r="K23" s="2">
        <f t="shared" si="0"/>
        <v>7.384615384615385</v>
      </c>
      <c r="L23" s="2">
        <f t="shared" si="0"/>
        <v>10.76923076923077</v>
      </c>
      <c r="M23" s="2">
        <f t="shared" si="0"/>
        <v>11.846153846153847</v>
      </c>
      <c r="N23" s="82" t="s">
        <v>12</v>
      </c>
      <c r="O23" s="83"/>
    </row>
    <row r="24" spans="1:16" x14ac:dyDescent="0.25">
      <c r="E24" s="2">
        <f>COUNTIF(E6:E18,"=N  ")</f>
        <v>0</v>
      </c>
      <c r="F24" s="2">
        <f>COUNTIF(F6:F18,"=N  ")</f>
        <v>0</v>
      </c>
      <c r="G24" s="2">
        <f>COUNTIF(G6:G18,"=N  ")</f>
        <v>0</v>
      </c>
      <c r="H24" s="2">
        <f>COUNTIF(H6:H18,"=N  ")</f>
        <v>0</v>
      </c>
      <c r="I24" s="2">
        <f>COUNTIF(I6:I18,"=N  ")</f>
        <v>0</v>
      </c>
      <c r="J24" s="2">
        <f>COUNTIF(J6:J18,"=N  ")</f>
        <v>0</v>
      </c>
      <c r="K24" s="2">
        <f>COUNTIF(K6:K18,"=N  ")</f>
        <v>0</v>
      </c>
      <c r="L24" s="2">
        <f>COUNTIF(L6:L18,"=N  ")</f>
        <v>0</v>
      </c>
      <c r="M24" s="2">
        <f>COUNTIF(M6:M18,"=N  ")</f>
        <v>0</v>
      </c>
      <c r="N24" s="82" t="s">
        <v>9</v>
      </c>
      <c r="O24" s="83"/>
    </row>
    <row r="25" spans="1:16" x14ac:dyDescent="0.25">
      <c r="E25" s="2">
        <f>COUNTIF(E6:E18,"=0")</f>
        <v>10</v>
      </c>
      <c r="F25" s="2">
        <f>COUNTIF(F6:F18,"=0")</f>
        <v>1</v>
      </c>
      <c r="G25" s="2">
        <f>COUNTIF(G6:G18,"=0")</f>
        <v>2</v>
      </c>
      <c r="H25" s="2">
        <f>COUNTIF(H6:H18,"=0")</f>
        <v>3</v>
      </c>
      <c r="I25" s="2">
        <f>COUNTIF(I6:I18,"=0")</f>
        <v>4</v>
      </c>
      <c r="J25" s="2">
        <f>COUNTIF(J6:J18,"=0")</f>
        <v>2</v>
      </c>
      <c r="K25" s="2">
        <f>COUNTIF(K6:K18,"=0")</f>
        <v>5</v>
      </c>
      <c r="L25" s="2">
        <f>COUNTIF(L6:L18,"=0")</f>
        <v>2</v>
      </c>
      <c r="M25" s="2">
        <f>COUNTIF(M6:M18,"=0")</f>
        <v>1</v>
      </c>
      <c r="N25" s="82" t="s">
        <v>8</v>
      </c>
      <c r="O25" s="83"/>
    </row>
    <row r="28" spans="1:16" x14ac:dyDescent="0.25">
      <c r="C28"/>
      <c r="D28"/>
      <c r="N28" s="30" t="s">
        <v>13</v>
      </c>
      <c r="O28" s="14">
        <f>COUNTIF(O6:O18,"=2")</f>
        <v>0</v>
      </c>
      <c r="P28" s="15">
        <f>O28/$E$21*100</f>
        <v>0</v>
      </c>
    </row>
    <row r="29" spans="1:16" x14ac:dyDescent="0.25">
      <c r="C29"/>
      <c r="D29"/>
      <c r="N29" s="31" t="s">
        <v>14</v>
      </c>
      <c r="O29" s="8">
        <f>COUNTIF(O6:O18,"=3")</f>
        <v>9</v>
      </c>
      <c r="P29" s="13">
        <f>O29/$E$21*100</f>
        <v>69.230769230769226</v>
      </c>
    </row>
    <row r="30" spans="1:16" x14ac:dyDescent="0.25">
      <c r="C30"/>
      <c r="D30"/>
      <c r="N30" s="32" t="s">
        <v>15</v>
      </c>
      <c r="O30" s="11">
        <f>COUNTIF(O6:O18,"=4")</f>
        <v>2</v>
      </c>
      <c r="P30" s="12">
        <f>O30/$E$21*100</f>
        <v>15.384615384615385</v>
      </c>
    </row>
    <row r="31" spans="1:16" x14ac:dyDescent="0.25">
      <c r="C31"/>
      <c r="D31"/>
      <c r="N31" s="33" t="s">
        <v>16</v>
      </c>
      <c r="O31" s="9">
        <f>COUNTIF(O6:O18,"=5")</f>
        <v>2</v>
      </c>
      <c r="P31" s="10">
        <f>O31/$E$21*100</f>
        <v>15.384615384615385</v>
      </c>
    </row>
    <row r="33" spans="3:16" x14ac:dyDescent="0.25">
      <c r="C33"/>
      <c r="D33"/>
      <c r="E33" s="78" t="s">
        <v>51</v>
      </c>
      <c r="F33" s="79"/>
      <c r="G33" s="79"/>
      <c r="H33" s="79"/>
      <c r="I33" s="80"/>
      <c r="J33" s="61" t="s">
        <v>50</v>
      </c>
      <c r="K33" s="61" t="s">
        <v>49</v>
      </c>
      <c r="N33" s="81"/>
      <c r="O33" s="81"/>
      <c r="P33" s="62">
        <f>COUNTIF(P6:P18,100)</f>
        <v>0</v>
      </c>
    </row>
    <row r="34" spans="3:16" x14ac:dyDescent="0.25">
      <c r="C34"/>
      <c r="D34"/>
      <c r="E34" s="84" t="s">
        <v>44</v>
      </c>
      <c r="F34" s="84"/>
      <c r="G34" s="84"/>
      <c r="H34" s="84"/>
      <c r="I34" s="84"/>
      <c r="J34" s="7">
        <f>COUNTIF(P6:P18,"&gt;=85")</f>
        <v>1</v>
      </c>
      <c r="K34" s="7">
        <f>J34/E21*100</f>
        <v>7.6923076923076925</v>
      </c>
      <c r="N34" s="73"/>
      <c r="O34" s="74"/>
      <c r="P34" s="7">
        <f>SUM(O29:O31)/$E$21*100</f>
        <v>100</v>
      </c>
    </row>
    <row r="35" spans="3:16" x14ac:dyDescent="0.25">
      <c r="C35"/>
      <c r="D35"/>
      <c r="E35" s="84" t="s">
        <v>45</v>
      </c>
      <c r="F35" s="84"/>
      <c r="G35" s="84"/>
      <c r="H35" s="84"/>
      <c r="I35" s="84"/>
      <c r="J35" s="7">
        <f>COUNTIF(P6:P18,"&gt;=75")-J34</f>
        <v>1</v>
      </c>
      <c r="K35" s="7">
        <f>J35/E21*100</f>
        <v>7.6923076923076925</v>
      </c>
      <c r="N35" s="73"/>
      <c r="O35" s="74"/>
      <c r="P35" s="7">
        <f>SUM(O30:O31)/$E$21*100</f>
        <v>30.76923076923077</v>
      </c>
    </row>
    <row r="36" spans="3:16" x14ac:dyDescent="0.25">
      <c r="C36"/>
      <c r="D36"/>
      <c r="E36" s="84" t="s">
        <v>46</v>
      </c>
      <c r="F36" s="84"/>
      <c r="G36" s="84"/>
      <c r="H36" s="84"/>
      <c r="I36" s="84"/>
      <c r="J36" s="7">
        <f>COUNTIF(P6:P18,"&gt;=65")-J35-J34</f>
        <v>1</v>
      </c>
      <c r="K36" s="7">
        <f>J36/E21*100</f>
        <v>7.6923076923076925</v>
      </c>
      <c r="N36" s="81"/>
      <c r="O36" s="81"/>
      <c r="P36" s="7">
        <f>AVERAGE(N6:N18)</f>
        <v>9</v>
      </c>
    </row>
    <row r="37" spans="3:16" x14ac:dyDescent="0.25">
      <c r="C37"/>
      <c r="D37"/>
      <c r="E37" s="84" t="s">
        <v>47</v>
      </c>
      <c r="F37" s="84"/>
      <c r="G37" s="84"/>
      <c r="H37" s="84"/>
      <c r="I37" s="84"/>
      <c r="J37" s="7">
        <f>COUNTIF(P6:P18,"&gt;=50")-J36-J35-J34</f>
        <v>4</v>
      </c>
      <c r="K37" s="7">
        <f>J37/E21*100</f>
        <v>30.76923076923077</v>
      </c>
      <c r="N37" s="81"/>
      <c r="O37" s="81"/>
      <c r="P37" s="7">
        <f>AVERAGE(O6:O18)</f>
        <v>3.4615384615384617</v>
      </c>
    </row>
    <row r="38" spans="3:16" x14ac:dyDescent="0.25">
      <c r="E38" s="84" t="s">
        <v>48</v>
      </c>
      <c r="F38" s="84"/>
      <c r="G38" s="84"/>
      <c r="H38" s="84"/>
      <c r="I38" s="84"/>
      <c r="J38" s="7">
        <f>COUNTIF(P6:P18,"&lt;50")</f>
        <v>6</v>
      </c>
      <c r="K38" s="7">
        <f>J38/E21*100</f>
        <v>46.153846153846153</v>
      </c>
      <c r="N38" s="81"/>
      <c r="O38" s="81"/>
      <c r="P38" s="7">
        <f>AVERAGE(P6:P18)</f>
        <v>52.941176470588239</v>
      </c>
    </row>
  </sheetData>
  <autoFilter ref="E3:P1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5">
    <mergeCell ref="E38:I38"/>
    <mergeCell ref="E36:I36"/>
    <mergeCell ref="E37:I37"/>
    <mergeCell ref="E35:I35"/>
    <mergeCell ref="E34:I34"/>
    <mergeCell ref="N36:O36"/>
    <mergeCell ref="N37:O37"/>
    <mergeCell ref="N38:O38"/>
    <mergeCell ref="N21:O21"/>
    <mergeCell ref="N22:O22"/>
    <mergeCell ref="N23:O23"/>
    <mergeCell ref="N24:O24"/>
    <mergeCell ref="N25:O25"/>
    <mergeCell ref="N33:O33"/>
    <mergeCell ref="O3:O5"/>
    <mergeCell ref="P3:P5"/>
    <mergeCell ref="C3:C5"/>
    <mergeCell ref="N34:O34"/>
    <mergeCell ref="N35:O35"/>
    <mergeCell ref="E33:I33"/>
    <mergeCell ref="B3:B5"/>
    <mergeCell ref="A3:A5"/>
    <mergeCell ref="D3:D5"/>
    <mergeCell ref="E3:M3"/>
    <mergeCell ref="N3:N5"/>
  </mergeCells>
  <conditionalFormatting sqref="O6:O18">
    <cfRule type="cellIs" dxfId="22" priority="2" operator="equal">
      <formula>3</formula>
    </cfRule>
    <cfRule type="cellIs" dxfId="21" priority="3" operator="equal">
      <formula>4</formula>
    </cfRule>
    <cfRule type="cellIs" dxfId="20" priority="4" operator="equal">
      <formula>2</formula>
    </cfRule>
    <cfRule type="cellIs" dxfId="19" priority="5" operator="equal">
      <formula>5</formula>
    </cfRule>
  </conditionalFormatting>
  <conditionalFormatting sqref="E19:M19">
    <cfRule type="cellIs" dxfId="18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E19:M19 E22:M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1"/>
  <sheetViews>
    <sheetView zoomScale="85" zoomScaleNormal="85" workbookViewId="0">
      <selection activeCell="H2" sqref="H2"/>
    </sheetView>
  </sheetViews>
  <sheetFormatPr defaultRowHeight="12.75" x14ac:dyDescent="0.2"/>
  <cols>
    <col min="1" max="1" width="9.140625" style="40"/>
    <col min="2" max="2" width="86.42578125" style="40" customWidth="1"/>
    <col min="3" max="6" width="9.85546875" style="40" customWidth="1"/>
    <col min="7" max="16384" width="9.140625" style="40"/>
  </cols>
  <sheetData>
    <row r="1" spans="1:9" s="37" customFormat="1" x14ac:dyDescent="0.2">
      <c r="A1" s="44"/>
      <c r="B1" s="44"/>
      <c r="C1" s="44"/>
      <c r="G1" s="45"/>
      <c r="H1" s="85"/>
      <c r="I1" s="85"/>
    </row>
    <row r="2" spans="1:9" s="47" customFormat="1" ht="75" x14ac:dyDescent="0.2">
      <c r="A2" s="38" t="s">
        <v>33</v>
      </c>
      <c r="B2" s="39" t="s">
        <v>41</v>
      </c>
      <c r="C2" s="41" t="s">
        <v>40</v>
      </c>
      <c r="D2" s="48" t="s">
        <v>37</v>
      </c>
      <c r="E2" s="46" t="s">
        <v>38</v>
      </c>
      <c r="F2" s="46" t="s">
        <v>39</v>
      </c>
      <c r="G2" s="26" t="s">
        <v>43</v>
      </c>
      <c r="H2" s="39" t="s">
        <v>55</v>
      </c>
      <c r="I2" s="26" t="s">
        <v>34</v>
      </c>
    </row>
    <row r="3" spans="1:9" ht="15" x14ac:dyDescent="0.25">
      <c r="A3" s="39">
        <v>1</v>
      </c>
      <c r="B3" t="s">
        <v>72</v>
      </c>
      <c r="C3" s="97">
        <v>2</v>
      </c>
      <c r="D3" s="98">
        <v>15.38</v>
      </c>
      <c r="E3" s="98">
        <v>69.39</v>
      </c>
      <c r="F3" s="98">
        <v>58.81</v>
      </c>
      <c r="G3" s="42">
        <f>1-I3</f>
        <v>0.92307692307692313</v>
      </c>
      <c r="H3" s="49">
        <f>'8Б'!R2</f>
        <v>1</v>
      </c>
      <c r="I3" s="43">
        <f>'1'!E22</f>
        <v>7.6923076923076927E-2</v>
      </c>
    </row>
    <row r="4" spans="1:9" ht="15" x14ac:dyDescent="0.25">
      <c r="A4" s="39">
        <v>2</v>
      </c>
      <c r="B4" t="s">
        <v>73</v>
      </c>
      <c r="C4" s="97">
        <v>1</v>
      </c>
      <c r="D4" s="98">
        <v>92.31</v>
      </c>
      <c r="E4" s="98">
        <v>81.7</v>
      </c>
      <c r="F4" s="98">
        <v>71.97</v>
      </c>
      <c r="G4" s="42">
        <f t="shared" ref="G4:G11" si="0">1-I4</f>
        <v>7.6923076923076872E-2</v>
      </c>
      <c r="H4" s="49">
        <f>'8Б'!S2</f>
        <v>12</v>
      </c>
      <c r="I4" s="43">
        <f>'1'!F22</f>
        <v>0.92307692307692313</v>
      </c>
    </row>
    <row r="5" spans="1:9" ht="15" x14ac:dyDescent="0.25">
      <c r="A5" s="39">
        <v>3</v>
      </c>
      <c r="B5" t="s">
        <v>74</v>
      </c>
      <c r="C5" s="97">
        <v>2</v>
      </c>
      <c r="D5" s="98">
        <v>80.77</v>
      </c>
      <c r="E5" s="98">
        <v>59.77</v>
      </c>
      <c r="F5" s="98">
        <v>50.43</v>
      </c>
      <c r="G5" s="42">
        <f t="shared" si="0"/>
        <v>0.23076923076923073</v>
      </c>
      <c r="H5" s="49">
        <f>'8Б'!T2</f>
        <v>10</v>
      </c>
      <c r="I5" s="43">
        <f>'1'!G22</f>
        <v>0.76923076923076927</v>
      </c>
    </row>
    <row r="6" spans="1:9" ht="15" x14ac:dyDescent="0.25">
      <c r="A6" s="39">
        <v>4</v>
      </c>
      <c r="B6" t="s">
        <v>75</v>
      </c>
      <c r="C6" s="97">
        <v>1</v>
      </c>
      <c r="D6" s="98">
        <v>53.85</v>
      </c>
      <c r="E6" s="98">
        <v>60.43</v>
      </c>
      <c r="F6" s="98">
        <v>53.23</v>
      </c>
      <c r="G6" s="42">
        <f t="shared" si="0"/>
        <v>0.46153846153846156</v>
      </c>
      <c r="H6" s="49">
        <f>'8Б'!U2</f>
        <v>7</v>
      </c>
      <c r="I6" s="43">
        <f>'1'!H22</f>
        <v>0.53846153846153844</v>
      </c>
    </row>
    <row r="7" spans="1:9" ht="15" x14ac:dyDescent="0.25">
      <c r="A7" s="39">
        <v>5</v>
      </c>
      <c r="B7" t="s">
        <v>76</v>
      </c>
      <c r="C7" s="97">
        <v>2</v>
      </c>
      <c r="D7" s="98">
        <v>46.15</v>
      </c>
      <c r="E7" s="98">
        <v>54.59</v>
      </c>
      <c r="F7" s="98">
        <v>47.21</v>
      </c>
      <c r="G7" s="42">
        <f t="shared" si="0"/>
        <v>0.53846153846153844</v>
      </c>
      <c r="H7" s="59">
        <f>'8Б'!V2</f>
        <v>6</v>
      </c>
      <c r="I7" s="60">
        <f>'1'!I22</f>
        <v>0.46153846153846156</v>
      </c>
    </row>
    <row r="8" spans="1:9" ht="15" x14ac:dyDescent="0.25">
      <c r="A8" s="39">
        <v>6</v>
      </c>
      <c r="B8" t="s">
        <v>77</v>
      </c>
      <c r="C8" s="97">
        <v>2</v>
      </c>
      <c r="D8" s="98">
        <v>69.23</v>
      </c>
      <c r="E8" s="98">
        <v>70.3</v>
      </c>
      <c r="F8" s="98">
        <v>63.44</v>
      </c>
      <c r="G8" s="42">
        <f t="shared" si="0"/>
        <v>0.46153846153846156</v>
      </c>
      <c r="H8" s="59">
        <f>'8Б'!W2</f>
        <v>7</v>
      </c>
      <c r="I8" s="60">
        <f>'1'!J22</f>
        <v>0.53846153846153844</v>
      </c>
    </row>
    <row r="9" spans="1:9" ht="15" x14ac:dyDescent="0.25">
      <c r="A9" s="39">
        <v>7</v>
      </c>
      <c r="B9" t="s">
        <v>78</v>
      </c>
      <c r="C9" s="97">
        <v>1</v>
      </c>
      <c r="D9" s="98">
        <v>61.54</v>
      </c>
      <c r="E9" s="98">
        <v>73.09</v>
      </c>
      <c r="F9" s="98">
        <v>64.209999999999994</v>
      </c>
      <c r="G9" s="42">
        <f t="shared" si="0"/>
        <v>0.38461538461538458</v>
      </c>
      <c r="H9" s="59">
        <f>'8Б'!X2</f>
        <v>8</v>
      </c>
      <c r="I9" s="60">
        <f>'1'!K22</f>
        <v>0.61538461538461542</v>
      </c>
    </row>
    <row r="10" spans="1:9" ht="15" x14ac:dyDescent="0.25">
      <c r="A10" s="39">
        <v>8</v>
      </c>
      <c r="B10" t="s">
        <v>79</v>
      </c>
      <c r="C10" s="97">
        <v>3</v>
      </c>
      <c r="D10" s="98">
        <v>48.72</v>
      </c>
      <c r="E10" s="98">
        <v>48.88</v>
      </c>
      <c r="F10" s="98">
        <v>39.65</v>
      </c>
      <c r="G10" s="42">
        <f t="shared" si="0"/>
        <v>0.76923076923076916</v>
      </c>
      <c r="H10" s="59">
        <f>'8Б'!Y2</f>
        <v>3</v>
      </c>
      <c r="I10" s="60">
        <f>'1'!L22</f>
        <v>0.23076923076923078</v>
      </c>
    </row>
    <row r="11" spans="1:9" ht="15" x14ac:dyDescent="0.25">
      <c r="A11" s="39">
        <v>9</v>
      </c>
      <c r="B11" t="s">
        <v>80</v>
      </c>
      <c r="C11" s="97">
        <v>3</v>
      </c>
      <c r="D11" s="98">
        <v>41.03</v>
      </c>
      <c r="E11" s="98">
        <v>62.09</v>
      </c>
      <c r="F11" s="98">
        <v>60.21</v>
      </c>
      <c r="G11" s="42">
        <f t="shared" si="0"/>
        <v>0.84615384615384615</v>
      </c>
      <c r="H11" s="59">
        <f>'8Б'!Z2</f>
        <v>2</v>
      </c>
      <c r="I11" s="60">
        <f>'1'!M22</f>
        <v>0.15384615384615385</v>
      </c>
    </row>
  </sheetData>
  <mergeCells count="1"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70" zoomScaleNormal="70" workbookViewId="0">
      <selection activeCell="Y21" sqref="Y21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13" width="6.7109375" customWidth="1"/>
    <col min="14" max="14" width="7.5703125" style="28" customWidth="1"/>
    <col min="15" max="15" width="8.7109375" style="3" bestFit="1" customWidth="1"/>
    <col min="18" max="26" width="7.28515625" customWidth="1"/>
  </cols>
  <sheetData>
    <row r="1" spans="1:28" x14ac:dyDescent="0.25">
      <c r="D1" s="29" t="s">
        <v>35</v>
      </c>
      <c r="E1" s="4">
        <f>'1'!E1</f>
        <v>2</v>
      </c>
      <c r="F1" s="4">
        <f>'1'!F1</f>
        <v>1</v>
      </c>
      <c r="G1" s="4">
        <f>'1'!G1</f>
        <v>2</v>
      </c>
      <c r="H1" s="4">
        <f>'1'!H1</f>
        <v>1</v>
      </c>
      <c r="I1" s="4">
        <f>'1'!I1</f>
        <v>2</v>
      </c>
      <c r="J1" s="4">
        <f>'1'!J1</f>
        <v>2</v>
      </c>
      <c r="K1" s="4">
        <f>'1'!K1</f>
        <v>1</v>
      </c>
      <c r="L1" s="4">
        <f>'1'!L1</f>
        <v>3</v>
      </c>
      <c r="M1" s="4">
        <f>'1'!M1</f>
        <v>3</v>
      </c>
      <c r="P1" s="5">
        <f>SUM(E1:M1)</f>
        <v>17</v>
      </c>
      <c r="R1" s="68">
        <v>13</v>
      </c>
      <c r="AA1" s="86" t="s">
        <v>10</v>
      </c>
      <c r="AB1" s="87"/>
    </row>
    <row r="2" spans="1:28" x14ac:dyDescent="0.25">
      <c r="R2" s="2">
        <f>COUNTIF(E6:E18,E1)</f>
        <v>1</v>
      </c>
      <c r="S2" s="2">
        <f>COUNTIF(F6:F18,F1)</f>
        <v>12</v>
      </c>
      <c r="T2" s="2">
        <f>COUNTIF(G6:G18,G1)</f>
        <v>10</v>
      </c>
      <c r="U2" s="2">
        <f>COUNTIF(H6:H18,H1)</f>
        <v>7</v>
      </c>
      <c r="V2" s="2">
        <f>COUNTIF(I6:I18,I1)</f>
        <v>6</v>
      </c>
      <c r="W2" s="2">
        <f>COUNTIF(J6:J18,J1)</f>
        <v>7</v>
      </c>
      <c r="X2" s="2">
        <f>COUNTIF(K6:K18,K1)</f>
        <v>8</v>
      </c>
      <c r="Y2" s="2">
        <f>COUNTIF(L6:L18,L1)</f>
        <v>3</v>
      </c>
      <c r="Z2" s="2">
        <f>COUNTIF(M6:M18,M1)</f>
        <v>2</v>
      </c>
      <c r="AA2" s="86" t="s">
        <v>11</v>
      </c>
      <c r="AB2" s="87"/>
    </row>
    <row r="3" spans="1:28" x14ac:dyDescent="0.25">
      <c r="A3" s="69" t="s">
        <v>0</v>
      </c>
      <c r="B3" s="69" t="s">
        <v>1</v>
      </c>
      <c r="C3" s="69" t="s">
        <v>3</v>
      </c>
      <c r="D3" s="69" t="s">
        <v>36</v>
      </c>
      <c r="E3" s="72" t="s">
        <v>6</v>
      </c>
      <c r="F3" s="73"/>
      <c r="G3" s="73"/>
      <c r="H3" s="73"/>
      <c r="I3" s="73"/>
      <c r="J3" s="73"/>
      <c r="K3" s="73"/>
      <c r="L3" s="73"/>
      <c r="M3" s="73"/>
      <c r="N3" s="75" t="s">
        <v>4</v>
      </c>
      <c r="O3" s="75" t="s">
        <v>5</v>
      </c>
      <c r="P3" s="69" t="s">
        <v>7</v>
      </c>
      <c r="R3" s="2">
        <f t="shared" ref="R3:Z3" si="0">$R$1-R2-R5-R4</f>
        <v>2</v>
      </c>
      <c r="S3" s="2">
        <f t="shared" si="0"/>
        <v>0</v>
      </c>
      <c r="T3" s="2">
        <f t="shared" si="0"/>
        <v>1</v>
      </c>
      <c r="U3" s="2">
        <f t="shared" si="0"/>
        <v>3</v>
      </c>
      <c r="V3" s="2">
        <f t="shared" si="0"/>
        <v>3</v>
      </c>
      <c r="W3" s="2">
        <f t="shared" si="0"/>
        <v>4</v>
      </c>
      <c r="X3" s="2">
        <f t="shared" si="0"/>
        <v>0</v>
      </c>
      <c r="Y3" s="2">
        <f t="shared" si="0"/>
        <v>8</v>
      </c>
      <c r="Z3" s="2">
        <f t="shared" si="0"/>
        <v>10</v>
      </c>
      <c r="AA3" s="86" t="s">
        <v>12</v>
      </c>
      <c r="AB3" s="87"/>
    </row>
    <row r="4" spans="1:28" x14ac:dyDescent="0.25">
      <c r="A4" s="70"/>
      <c r="B4" s="70"/>
      <c r="C4" s="70"/>
      <c r="D4" s="70"/>
      <c r="E4" s="4"/>
      <c r="F4" s="4"/>
      <c r="G4" s="4"/>
      <c r="H4" s="4"/>
      <c r="I4" s="4"/>
      <c r="J4" s="4"/>
      <c r="K4" s="4"/>
      <c r="L4" s="4"/>
      <c r="M4" s="4"/>
      <c r="N4" s="76"/>
      <c r="O4" s="76"/>
      <c r="P4" s="70"/>
      <c r="R4" s="2">
        <f>COUNTIF(E6:E18,"=N  ")</f>
        <v>0</v>
      </c>
      <c r="S4" s="2">
        <f>COUNTIF(F6:F18,"=N  ")</f>
        <v>0</v>
      </c>
      <c r="T4" s="2">
        <f>COUNTIF(G6:G18,"=N  ")</f>
        <v>0</v>
      </c>
      <c r="U4" s="2">
        <f>COUNTIF(H6:H18,"=N  ")</f>
        <v>0</v>
      </c>
      <c r="V4" s="2">
        <f>COUNTIF(I6:I18,"=N  ")</f>
        <v>0</v>
      </c>
      <c r="W4" s="2">
        <f>COUNTIF(J6:J18,"=N  ")</f>
        <v>0</v>
      </c>
      <c r="X4" s="2">
        <f>COUNTIF(K6:K18,"=N  ")</f>
        <v>0</v>
      </c>
      <c r="Y4" s="2">
        <f>COUNTIF(L6:L18,"=N  ")</f>
        <v>0</v>
      </c>
      <c r="Z4" s="2">
        <f>COUNTIF(M6:M18,"=N  ")</f>
        <v>0</v>
      </c>
      <c r="AA4" s="86" t="s">
        <v>9</v>
      </c>
      <c r="AB4" s="87"/>
    </row>
    <row r="5" spans="1:28" x14ac:dyDescent="0.25">
      <c r="A5" s="71"/>
      <c r="B5" s="71"/>
      <c r="C5" s="71"/>
      <c r="D5" s="71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77"/>
      <c r="O5" s="77"/>
      <c r="P5" s="71"/>
      <c r="R5" s="2">
        <f>COUNTIF(E6:E18,"=0")</f>
        <v>10</v>
      </c>
      <c r="S5" s="2">
        <f>COUNTIF(F6:F18,"=0")</f>
        <v>1</v>
      </c>
      <c r="T5" s="2">
        <f>COUNTIF(G6:G18,"=0")</f>
        <v>2</v>
      </c>
      <c r="U5" s="2">
        <f>COUNTIF(H6:H18,"=0")</f>
        <v>3</v>
      </c>
      <c r="V5" s="2">
        <f>COUNTIF(I6:I18,"=0")</f>
        <v>4</v>
      </c>
      <c r="W5" s="2">
        <f>COUNTIF(J6:J18,"=0")</f>
        <v>2</v>
      </c>
      <c r="X5" s="2">
        <f>COUNTIF(K6:K18,"=0")</f>
        <v>5</v>
      </c>
      <c r="Y5" s="2">
        <f>COUNTIF(L6:L18,"=0")</f>
        <v>2</v>
      </c>
      <c r="Z5" s="2">
        <f>COUNTIF(M6:M18,"=0")</f>
        <v>1</v>
      </c>
      <c r="AA5" s="86" t="s">
        <v>8</v>
      </c>
      <c r="AB5" s="87"/>
    </row>
    <row r="6" spans="1:28" x14ac:dyDescent="0.25">
      <c r="A6" s="1">
        <v>1</v>
      </c>
      <c r="B6" s="1" t="s">
        <v>59</v>
      </c>
      <c r="C6" s="98">
        <v>2</v>
      </c>
      <c r="D6" s="98" t="s">
        <v>57</v>
      </c>
      <c r="E6" s="97">
        <v>1</v>
      </c>
      <c r="F6" s="97">
        <v>1</v>
      </c>
      <c r="G6" s="97">
        <v>2</v>
      </c>
      <c r="H6" s="97">
        <v>1</v>
      </c>
      <c r="I6" s="97">
        <v>0</v>
      </c>
      <c r="J6" s="97">
        <v>2</v>
      </c>
      <c r="K6" s="97">
        <v>0</v>
      </c>
      <c r="L6" s="97">
        <v>3</v>
      </c>
      <c r="M6" s="97">
        <v>2</v>
      </c>
      <c r="N6" s="97">
        <v>12</v>
      </c>
      <c r="O6" s="97">
        <v>4</v>
      </c>
      <c r="P6" s="6">
        <f>N6/$P$1*100</f>
        <v>70.588235294117652</v>
      </c>
    </row>
    <row r="7" spans="1:28" x14ac:dyDescent="0.25">
      <c r="A7" s="1">
        <v>2</v>
      </c>
      <c r="B7" s="1" t="s">
        <v>60</v>
      </c>
      <c r="C7" s="98">
        <v>2</v>
      </c>
      <c r="D7" s="98" t="s">
        <v>57</v>
      </c>
      <c r="E7" s="97">
        <v>0</v>
      </c>
      <c r="F7" s="97">
        <v>1</v>
      </c>
      <c r="G7" s="97">
        <v>2</v>
      </c>
      <c r="H7" s="97" t="s">
        <v>58</v>
      </c>
      <c r="I7" s="97" t="s">
        <v>58</v>
      </c>
      <c r="J7" s="97">
        <v>0</v>
      </c>
      <c r="K7" s="97">
        <v>1</v>
      </c>
      <c r="L7" s="97">
        <v>1</v>
      </c>
      <c r="M7" s="97">
        <v>1</v>
      </c>
      <c r="N7" s="97">
        <v>6</v>
      </c>
      <c r="O7" s="97">
        <v>3</v>
      </c>
      <c r="P7" s="6">
        <f t="shared" ref="P7:P18" si="1">N7/$P$1*100</f>
        <v>35.294117647058826</v>
      </c>
      <c r="R7" s="63" t="s">
        <v>13</v>
      </c>
      <c r="S7" s="14">
        <f>COUNTIF(O6:O18,"=2")</f>
        <v>0</v>
      </c>
      <c r="T7" s="15">
        <f>S7/$R$1*100</f>
        <v>0</v>
      </c>
    </row>
    <row r="8" spans="1:28" x14ac:dyDescent="0.25">
      <c r="A8" s="1">
        <v>3</v>
      </c>
      <c r="B8" s="1" t="s">
        <v>61</v>
      </c>
      <c r="C8" s="98">
        <v>2</v>
      </c>
      <c r="D8" s="98" t="s">
        <v>57</v>
      </c>
      <c r="E8" s="97">
        <v>0</v>
      </c>
      <c r="F8" s="97">
        <v>1</v>
      </c>
      <c r="G8" s="97">
        <v>2</v>
      </c>
      <c r="H8" s="97">
        <v>1</v>
      </c>
      <c r="I8" s="97">
        <v>2</v>
      </c>
      <c r="J8" s="97">
        <v>1</v>
      </c>
      <c r="K8" s="97">
        <v>0</v>
      </c>
      <c r="L8" s="97">
        <v>2</v>
      </c>
      <c r="M8" s="97" t="s">
        <v>58</v>
      </c>
      <c r="N8" s="97">
        <v>9</v>
      </c>
      <c r="O8" s="97">
        <v>3</v>
      </c>
      <c r="P8" s="6">
        <f t="shared" si="1"/>
        <v>52.941176470588239</v>
      </c>
      <c r="R8" s="64" t="s">
        <v>14</v>
      </c>
      <c r="S8" s="8">
        <f>COUNTIF(O6:O18,"=3")</f>
        <v>9</v>
      </c>
      <c r="T8" s="13">
        <f>S8/$R$1*100</f>
        <v>69.230769230769226</v>
      </c>
    </row>
    <row r="9" spans="1:28" x14ac:dyDescent="0.25">
      <c r="A9" s="1">
        <v>4</v>
      </c>
      <c r="B9" s="1" t="s">
        <v>62</v>
      </c>
      <c r="C9" s="98">
        <v>2</v>
      </c>
      <c r="D9" s="98" t="s">
        <v>57</v>
      </c>
      <c r="E9" s="97">
        <v>0</v>
      </c>
      <c r="F9" s="97">
        <v>1</v>
      </c>
      <c r="G9" s="97">
        <v>2</v>
      </c>
      <c r="H9" s="97">
        <v>0</v>
      </c>
      <c r="I9" s="97">
        <v>2</v>
      </c>
      <c r="J9" s="97">
        <v>2</v>
      </c>
      <c r="K9" s="97">
        <v>0</v>
      </c>
      <c r="L9" s="97">
        <v>0</v>
      </c>
      <c r="M9" s="97">
        <v>2</v>
      </c>
      <c r="N9" s="97">
        <v>9</v>
      </c>
      <c r="O9" s="97">
        <v>3</v>
      </c>
      <c r="P9" s="6">
        <f t="shared" si="1"/>
        <v>52.941176470588239</v>
      </c>
      <c r="R9" s="65" t="s">
        <v>15</v>
      </c>
      <c r="S9" s="11">
        <f>COUNTIF(O6:O18,"=4")</f>
        <v>2</v>
      </c>
      <c r="T9" s="12">
        <f>S9/$R$1*100</f>
        <v>15.384615384615385</v>
      </c>
    </row>
    <row r="10" spans="1:28" x14ac:dyDescent="0.25">
      <c r="A10" s="1">
        <v>5</v>
      </c>
      <c r="B10" s="1" t="s">
        <v>63</v>
      </c>
      <c r="C10" s="98">
        <v>1</v>
      </c>
      <c r="D10" s="98" t="s">
        <v>57</v>
      </c>
      <c r="E10" s="97">
        <v>0</v>
      </c>
      <c r="F10" s="97">
        <v>1</v>
      </c>
      <c r="G10" s="97">
        <v>2</v>
      </c>
      <c r="H10" s="97">
        <v>0</v>
      </c>
      <c r="I10" s="97">
        <v>2</v>
      </c>
      <c r="J10" s="97">
        <v>2</v>
      </c>
      <c r="K10" s="97">
        <v>1</v>
      </c>
      <c r="L10" s="97">
        <v>3</v>
      </c>
      <c r="M10" s="97">
        <v>0</v>
      </c>
      <c r="N10" s="97">
        <v>11</v>
      </c>
      <c r="O10" s="97">
        <v>4</v>
      </c>
      <c r="P10" s="6">
        <f t="shared" si="1"/>
        <v>64.705882352941174</v>
      </c>
      <c r="R10" s="66" t="s">
        <v>16</v>
      </c>
      <c r="S10" s="9">
        <f>COUNTIF(O6:O18,"=5")</f>
        <v>2</v>
      </c>
      <c r="T10" s="10">
        <f>S10/$R$1*100</f>
        <v>15.384615384615385</v>
      </c>
    </row>
    <row r="11" spans="1:28" x14ac:dyDescent="0.25">
      <c r="A11" s="1">
        <v>6</v>
      </c>
      <c r="B11" s="1" t="s">
        <v>64</v>
      </c>
      <c r="C11" s="98">
        <v>2</v>
      </c>
      <c r="D11" s="98" t="s">
        <v>57</v>
      </c>
      <c r="E11" s="97">
        <v>0</v>
      </c>
      <c r="F11" s="97">
        <v>1</v>
      </c>
      <c r="G11" s="97">
        <v>2</v>
      </c>
      <c r="H11" s="97">
        <v>1</v>
      </c>
      <c r="I11" s="97">
        <v>0</v>
      </c>
      <c r="J11" s="97">
        <v>2</v>
      </c>
      <c r="K11" s="97">
        <v>1</v>
      </c>
      <c r="L11" s="97">
        <v>1</v>
      </c>
      <c r="M11" s="97">
        <v>1</v>
      </c>
      <c r="N11" s="97">
        <v>9</v>
      </c>
      <c r="O11" s="97">
        <v>3</v>
      </c>
      <c r="P11" s="6">
        <f t="shared" si="1"/>
        <v>52.941176470588239</v>
      </c>
    </row>
    <row r="12" spans="1:28" x14ac:dyDescent="0.25">
      <c r="A12" s="1">
        <v>7</v>
      </c>
      <c r="B12" s="1" t="s">
        <v>65</v>
      </c>
      <c r="C12" s="98">
        <v>1</v>
      </c>
      <c r="D12" s="98" t="s">
        <v>57</v>
      </c>
      <c r="E12" s="97">
        <v>0</v>
      </c>
      <c r="F12" s="97">
        <v>1</v>
      </c>
      <c r="G12" s="97">
        <v>1</v>
      </c>
      <c r="H12" s="97" t="s">
        <v>58</v>
      </c>
      <c r="I12" s="97" t="s">
        <v>58</v>
      </c>
      <c r="J12" s="97">
        <v>2</v>
      </c>
      <c r="K12" s="97">
        <v>1</v>
      </c>
      <c r="L12" s="97" t="s">
        <v>58</v>
      </c>
      <c r="M12" s="97" t="s">
        <v>58</v>
      </c>
      <c r="N12" s="97">
        <v>5</v>
      </c>
      <c r="O12" s="97">
        <v>3</v>
      </c>
      <c r="P12" s="6">
        <f t="shared" si="1"/>
        <v>29.411764705882355</v>
      </c>
      <c r="R12" s="81" t="s">
        <v>52</v>
      </c>
      <c r="S12" s="81"/>
      <c r="T12" s="62">
        <f>COUNTIF(P6:P18,100)</f>
        <v>0</v>
      </c>
    </row>
    <row r="13" spans="1:28" x14ac:dyDescent="0.25">
      <c r="A13" s="1">
        <v>8</v>
      </c>
      <c r="B13" s="1" t="s">
        <v>66</v>
      </c>
      <c r="C13" s="98">
        <v>1</v>
      </c>
      <c r="D13" s="98" t="s">
        <v>57</v>
      </c>
      <c r="E13" s="97">
        <v>0</v>
      </c>
      <c r="F13" s="97">
        <v>1</v>
      </c>
      <c r="G13" s="97">
        <v>2</v>
      </c>
      <c r="H13" s="97">
        <v>0</v>
      </c>
      <c r="I13" s="97">
        <v>0</v>
      </c>
      <c r="J13" s="97">
        <v>1</v>
      </c>
      <c r="K13" s="97">
        <v>0</v>
      </c>
      <c r="L13" s="97">
        <v>1</v>
      </c>
      <c r="M13" s="97">
        <v>2</v>
      </c>
      <c r="N13" s="97">
        <v>7</v>
      </c>
      <c r="O13" s="97">
        <v>3</v>
      </c>
      <c r="P13" s="6">
        <f t="shared" si="1"/>
        <v>41.17647058823529</v>
      </c>
      <c r="R13" s="82" t="s">
        <v>17</v>
      </c>
      <c r="S13" s="83"/>
      <c r="T13" s="7">
        <f>SUM(S8:S10)/$R$1*100</f>
        <v>100</v>
      </c>
    </row>
    <row r="14" spans="1:28" x14ac:dyDescent="0.25">
      <c r="A14" s="1">
        <v>9</v>
      </c>
      <c r="B14" s="1" t="s">
        <v>67</v>
      </c>
      <c r="C14" s="98">
        <v>1</v>
      </c>
      <c r="D14" s="98" t="s">
        <v>57</v>
      </c>
      <c r="E14" s="97">
        <v>0</v>
      </c>
      <c r="F14" s="97">
        <v>1</v>
      </c>
      <c r="G14" s="97">
        <v>0</v>
      </c>
      <c r="H14" s="97">
        <v>1</v>
      </c>
      <c r="I14" s="97">
        <v>2</v>
      </c>
      <c r="J14" s="97">
        <v>1</v>
      </c>
      <c r="K14" s="97">
        <v>1</v>
      </c>
      <c r="L14" s="97">
        <v>1</v>
      </c>
      <c r="M14" s="97">
        <v>1</v>
      </c>
      <c r="N14" s="97">
        <v>8</v>
      </c>
      <c r="O14" s="97">
        <v>3</v>
      </c>
      <c r="P14" s="6">
        <f t="shared" si="1"/>
        <v>47.058823529411761</v>
      </c>
      <c r="R14" s="82" t="s">
        <v>31</v>
      </c>
      <c r="S14" s="83"/>
      <c r="T14" s="7">
        <f>SUM(S9:S10)/$R$1*100</f>
        <v>30.76923076923077</v>
      </c>
    </row>
    <row r="15" spans="1:28" x14ac:dyDescent="0.25">
      <c r="A15" s="1">
        <v>10</v>
      </c>
      <c r="B15" s="1" t="s">
        <v>68</v>
      </c>
      <c r="C15" s="98">
        <v>2</v>
      </c>
      <c r="D15" s="98" t="s">
        <v>57</v>
      </c>
      <c r="E15" s="97">
        <v>1</v>
      </c>
      <c r="F15" s="97">
        <v>0</v>
      </c>
      <c r="G15" s="97">
        <v>2</v>
      </c>
      <c r="H15" s="97">
        <v>1</v>
      </c>
      <c r="I15" s="97">
        <v>0</v>
      </c>
      <c r="J15" s="97">
        <v>0</v>
      </c>
      <c r="K15" s="97">
        <v>0</v>
      </c>
      <c r="L15" s="97">
        <v>2</v>
      </c>
      <c r="M15" s="97">
        <v>1</v>
      </c>
      <c r="N15" s="97">
        <v>7</v>
      </c>
      <c r="O15" s="97">
        <v>3</v>
      </c>
      <c r="P15" s="6">
        <f t="shared" si="1"/>
        <v>41.17647058823529</v>
      </c>
      <c r="R15" s="82" t="s">
        <v>28</v>
      </c>
      <c r="S15" s="83"/>
      <c r="T15" s="7">
        <f>AVERAGE(N6:N18)</f>
        <v>9</v>
      </c>
    </row>
    <row r="16" spans="1:28" x14ac:dyDescent="0.25">
      <c r="A16" s="1">
        <v>11</v>
      </c>
      <c r="B16" s="1" t="s">
        <v>69</v>
      </c>
      <c r="C16" s="98">
        <v>2</v>
      </c>
      <c r="D16" s="98" t="s">
        <v>57</v>
      </c>
      <c r="E16" s="97">
        <v>0</v>
      </c>
      <c r="F16" s="97">
        <v>1</v>
      </c>
      <c r="G16" s="97">
        <v>2</v>
      </c>
      <c r="H16" s="97">
        <v>1</v>
      </c>
      <c r="I16" s="97">
        <v>2</v>
      </c>
      <c r="J16" s="97">
        <v>2</v>
      </c>
      <c r="K16" s="97">
        <v>1</v>
      </c>
      <c r="L16" s="97">
        <v>2</v>
      </c>
      <c r="M16" s="97">
        <v>3</v>
      </c>
      <c r="N16" s="97">
        <v>14</v>
      </c>
      <c r="O16" s="97">
        <v>5</v>
      </c>
      <c r="P16" s="6">
        <f t="shared" si="1"/>
        <v>82.35294117647058</v>
      </c>
      <c r="R16" s="82" t="s">
        <v>18</v>
      </c>
      <c r="S16" s="83"/>
      <c r="T16" s="7">
        <f>AVERAGE(O6:O18)</f>
        <v>3.4615384615384617</v>
      </c>
    </row>
    <row r="17" spans="1:20" x14ac:dyDescent="0.25">
      <c r="A17" s="1">
        <v>12</v>
      </c>
      <c r="B17" s="1" t="s">
        <v>70</v>
      </c>
      <c r="C17" s="98">
        <v>2</v>
      </c>
      <c r="D17" s="98" t="s">
        <v>57</v>
      </c>
      <c r="E17" s="97">
        <v>0</v>
      </c>
      <c r="F17" s="97">
        <v>1</v>
      </c>
      <c r="G17" s="97">
        <v>2</v>
      </c>
      <c r="H17" s="97">
        <v>1</v>
      </c>
      <c r="I17" s="97">
        <v>2</v>
      </c>
      <c r="J17" s="97">
        <v>2</v>
      </c>
      <c r="K17" s="97">
        <v>1</v>
      </c>
      <c r="L17" s="97">
        <v>3</v>
      </c>
      <c r="M17" s="97">
        <v>3</v>
      </c>
      <c r="N17" s="97">
        <v>15</v>
      </c>
      <c r="O17" s="97">
        <v>5</v>
      </c>
      <c r="P17" s="6">
        <f t="shared" si="1"/>
        <v>88.235294117647058</v>
      </c>
      <c r="R17" s="82" t="s">
        <v>53</v>
      </c>
      <c r="S17" s="83"/>
      <c r="T17" s="7">
        <f>AVERAGE(P6:P18)</f>
        <v>52.941176470588239</v>
      </c>
    </row>
    <row r="18" spans="1:20" x14ac:dyDescent="0.25">
      <c r="A18" s="1">
        <v>13</v>
      </c>
      <c r="B18" s="1" t="s">
        <v>71</v>
      </c>
      <c r="C18" s="98">
        <v>1</v>
      </c>
      <c r="D18" s="98" t="s">
        <v>57</v>
      </c>
      <c r="E18" s="97">
        <v>2</v>
      </c>
      <c r="F18" s="97">
        <v>1</v>
      </c>
      <c r="G18" s="97">
        <v>0</v>
      </c>
      <c r="H18" s="97" t="s">
        <v>58</v>
      </c>
      <c r="I18" s="97" t="s">
        <v>58</v>
      </c>
      <c r="J18" s="97">
        <v>1</v>
      </c>
      <c r="K18" s="97">
        <v>1</v>
      </c>
      <c r="L18" s="97">
        <v>0</v>
      </c>
      <c r="M18" s="97" t="s">
        <v>58</v>
      </c>
      <c r="N18" s="97">
        <v>5</v>
      </c>
      <c r="O18" s="97">
        <v>3</v>
      </c>
      <c r="P18" s="6">
        <f t="shared" si="1"/>
        <v>29.411764705882355</v>
      </c>
    </row>
    <row r="19" spans="1:20" x14ac:dyDescent="0.25">
      <c r="A19" s="1"/>
      <c r="B19" s="1"/>
      <c r="C19" s="2"/>
      <c r="D19" s="2"/>
      <c r="E19" s="7">
        <f>AVERAGE(E6:E18)/E1*100</f>
        <v>15.384615384615385</v>
      </c>
      <c r="F19" s="7">
        <f>AVERAGE(F6:F18)/F1*100</f>
        <v>92.307692307692307</v>
      </c>
      <c r="G19" s="7">
        <f>AVERAGE(G6:G18)/G1*100</f>
        <v>80.769230769230774</v>
      </c>
      <c r="H19" s="7">
        <f>AVERAGE(H6:H18)/H1*100</f>
        <v>70</v>
      </c>
      <c r="I19" s="7">
        <f>AVERAGE(I6:I18)/I1*100</f>
        <v>60</v>
      </c>
      <c r="J19" s="7">
        <f>AVERAGE(J6:J18)/J1*100</f>
        <v>69.230769230769226</v>
      </c>
      <c r="K19" s="7">
        <f>AVERAGE(K6:K18)/K1*100</f>
        <v>61.53846153846154</v>
      </c>
      <c r="L19" s="7">
        <f>AVERAGE(L6:L18)/L1*100</f>
        <v>52.777777777777779</v>
      </c>
      <c r="M19" s="7">
        <f>AVERAGE(M6:M18)/M1*100</f>
        <v>53.333333333333336</v>
      </c>
      <c r="N19" s="34">
        <f>AVERAGE(N6:N18)</f>
        <v>9</v>
      </c>
      <c r="O19" s="34">
        <f>AVERAGE(O6:O18)</f>
        <v>3.4615384615384617</v>
      </c>
      <c r="P19" s="34">
        <f>AVERAGE(P6:P18)</f>
        <v>52.941176470588239</v>
      </c>
      <c r="R19" s="27"/>
      <c r="S19" s="27"/>
      <c r="T19" s="27"/>
    </row>
    <row r="20" spans="1:20" s="27" customFormat="1" x14ac:dyDescent="0.25">
      <c r="C20" s="35"/>
      <c r="D20" s="35"/>
      <c r="N20" s="36"/>
      <c r="O20" s="35"/>
      <c r="R20"/>
      <c r="S20"/>
      <c r="T20"/>
    </row>
    <row r="21" spans="1:20" ht="322.5" customHeight="1" x14ac:dyDescent="0.25">
      <c r="E21" s="67" t="str">
        <f>'2'!B3</f>
        <v>1. 1.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
Рассказывать о значительных событиях и личностях отечественной и всеобщей истории Нового времени</v>
      </c>
      <c r="F21" s="67" t="str">
        <f>'2'!B4</f>
        <v>2. 2.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
Применять понятийный аппарат исторического знания и приемы исторического анализа для раскрытия сущности и значения событий и явлений прошлого и современности</v>
      </c>
      <c r="G21" s="67" t="str">
        <f>'2'!B5</f>
        <v>3. 3. Смысловое чтение.
Умения искать, анализировать, сопоставлять и оценивать содержащуюся в различных источниках информацию о событиях и явлениях прошлого и настоящего.	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</v>
      </c>
      <c r="H21" s="67" t="str">
        <f>'2'!B6</f>
        <v>4. 4.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 
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</v>
      </c>
      <c r="I21" s="67" t="str">
        <f>'2'!B7</f>
        <v>5. 5.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
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</v>
      </c>
      <c r="J21" s="67" t="str">
        <f>'2'!B8</f>
        <v>6. 6.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
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v>
      </c>
      <c r="K21" s="67" t="str">
        <f>'2'!B9</f>
        <v>7. 7.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
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v>
      </c>
      <c r="L21" s="67" t="str">
        <f>'2'!B10</f>
        <v>8. 8. Способность определять и аргументировать свое отношение к содержащейся в различных источниках информации о событиях и явлениях прошлого и настоящего. 
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способность определять и аргументировать свое отношение к ней</v>
      </c>
      <c r="M21" s="67" t="str">
        <f>'2'!B11</f>
        <v xml:space="preserve">9. 9.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 Умение оценивать правильность выполнения учебной задачи, собственные возможности ее решения. Владение опытом историко-культурного, цивилизационного подхода к оценке социальных явлений, современных глобальных процессов. Сформированность основ гражданской, этно-национальной, социальной, культурной самоидентификации личности обучающегося </v>
      </c>
    </row>
    <row r="28" spans="1:20" x14ac:dyDescent="0.25">
      <c r="C28"/>
      <c r="D28"/>
    </row>
    <row r="29" spans="1:20" x14ac:dyDescent="0.25">
      <c r="C29"/>
      <c r="D29"/>
    </row>
    <row r="30" spans="1:20" x14ac:dyDescent="0.25">
      <c r="C30"/>
      <c r="D30"/>
    </row>
    <row r="31" spans="1:20" x14ac:dyDescent="0.25">
      <c r="C31"/>
      <c r="D31"/>
    </row>
    <row r="33" spans="3:4" x14ac:dyDescent="0.25">
      <c r="C33"/>
      <c r="D33"/>
    </row>
    <row r="34" spans="3:4" x14ac:dyDescent="0.25">
      <c r="C34"/>
      <c r="D34"/>
    </row>
    <row r="36" spans="3:4" x14ac:dyDescent="0.25">
      <c r="C36"/>
      <c r="D36"/>
    </row>
    <row r="37" spans="3:4" x14ac:dyDescent="0.25">
      <c r="C37"/>
      <c r="D37"/>
    </row>
    <row r="38" spans="3:4" x14ac:dyDescent="0.25">
      <c r="C38"/>
      <c r="D38"/>
    </row>
  </sheetData>
  <mergeCells count="19">
    <mergeCell ref="R12:S12"/>
    <mergeCell ref="AA1:AB1"/>
    <mergeCell ref="AA2:AB2"/>
    <mergeCell ref="AA3:AB3"/>
    <mergeCell ref="AA4:AB4"/>
    <mergeCell ref="AA5:AB5"/>
    <mergeCell ref="R13:S13"/>
    <mergeCell ref="R14:S14"/>
    <mergeCell ref="R15:S15"/>
    <mergeCell ref="R16:S16"/>
    <mergeCell ref="R17:S17"/>
    <mergeCell ref="O3:O5"/>
    <mergeCell ref="P3:P5"/>
    <mergeCell ref="A3:A5"/>
    <mergeCell ref="B3:B5"/>
    <mergeCell ref="C3:C5"/>
    <mergeCell ref="D3:D5"/>
    <mergeCell ref="E3:M3"/>
    <mergeCell ref="N3:N5"/>
  </mergeCells>
  <conditionalFormatting sqref="E19:M19">
    <cfRule type="cellIs" dxfId="13" priority="5" operator="lessThan">
      <formula>50</formula>
    </cfRule>
    <cfRule type="cellIs" dxfId="12" priority="6" operator="lessThan">
      <formula>50</formula>
    </cfRule>
  </conditionalFormatting>
  <conditionalFormatting sqref="O6:O18">
    <cfRule type="cellIs" dxfId="7" priority="1" operator="equal">
      <formula>3</formula>
    </cfRule>
    <cfRule type="cellIs" dxfId="6" priority="2" operator="equal">
      <formula>4</formula>
    </cfRule>
    <cfRule type="cellIs" dxfId="5" priority="3" operator="equal">
      <formula>2</formula>
    </cfRule>
    <cfRule type="cellIs" dxfId="4" priority="4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A18" sqref="A18"/>
    </sheetView>
  </sheetViews>
  <sheetFormatPr defaultRowHeight="15" x14ac:dyDescent="0.2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 x14ac:dyDescent="0.2">
      <c r="A1" s="88" t="s">
        <v>2</v>
      </c>
      <c r="B1" s="90" t="s">
        <v>19</v>
      </c>
      <c r="C1" s="92" t="s">
        <v>20</v>
      </c>
      <c r="D1" s="94" t="s">
        <v>42</v>
      </c>
      <c r="E1" s="95"/>
      <c r="F1" s="95"/>
      <c r="G1" s="95"/>
      <c r="H1" s="95"/>
      <c r="I1" s="95"/>
      <c r="J1" s="95"/>
      <c r="K1" s="95"/>
      <c r="L1" s="96"/>
      <c r="M1" s="16"/>
    </row>
    <row r="2" spans="1:13" s="17" customFormat="1" ht="106.5" customHeight="1" x14ac:dyDescent="0.2">
      <c r="A2" s="89"/>
      <c r="B2" s="91"/>
      <c r="C2" s="93"/>
      <c r="D2" s="50" t="s">
        <v>21</v>
      </c>
      <c r="E2" s="50" t="s">
        <v>22</v>
      </c>
      <c r="F2" s="50" t="s">
        <v>23</v>
      </c>
      <c r="G2" s="50" t="s">
        <v>24</v>
      </c>
      <c r="H2" s="51" t="s">
        <v>29</v>
      </c>
      <c r="I2" s="51" t="s">
        <v>30</v>
      </c>
      <c r="J2" s="56" t="s">
        <v>26</v>
      </c>
      <c r="K2" s="56" t="s">
        <v>25</v>
      </c>
      <c r="L2" s="56" t="s">
        <v>32</v>
      </c>
      <c r="M2" s="18"/>
    </row>
    <row r="3" spans="1:13" s="17" customFormat="1" ht="12.75" x14ac:dyDescent="0.2">
      <c r="A3" s="19" t="s">
        <v>55</v>
      </c>
      <c r="B3" s="20" t="s">
        <v>56</v>
      </c>
      <c r="C3" s="21">
        <f>'8Б'!R1</f>
        <v>13</v>
      </c>
      <c r="D3" s="52">
        <f>'8Б'!S10</f>
        <v>2</v>
      </c>
      <c r="E3" s="52">
        <f>'8Б'!S9</f>
        <v>2</v>
      </c>
      <c r="F3" s="52">
        <f>'8Б'!S8</f>
        <v>9</v>
      </c>
      <c r="G3" s="52">
        <f>'8Б'!S7</f>
        <v>0</v>
      </c>
      <c r="H3" s="53">
        <f>'8Б'!T13</f>
        <v>100</v>
      </c>
      <c r="I3" s="53">
        <f>'8Б'!T14</f>
        <v>30.76923076923077</v>
      </c>
      <c r="J3" s="57">
        <f>'8Б'!T15</f>
        <v>9</v>
      </c>
      <c r="K3" s="57">
        <f>'8Б'!T16</f>
        <v>3.4615384615384617</v>
      </c>
      <c r="L3" s="57">
        <f>'8Б'!T17</f>
        <v>52.941176470588239</v>
      </c>
      <c r="M3" s="22"/>
    </row>
    <row r="4" spans="1:13" s="17" customFormat="1" ht="12.75" x14ac:dyDescent="0.2">
      <c r="A4" s="24" t="s">
        <v>54</v>
      </c>
      <c r="B4" s="25" t="s">
        <v>27</v>
      </c>
      <c r="C4" s="23">
        <f>SUM(C3:C3)</f>
        <v>13</v>
      </c>
      <c r="D4" s="54">
        <f>SUM(D3:D3)</f>
        <v>2</v>
      </c>
      <c r="E4" s="54">
        <f>SUM(E3:E3)</f>
        <v>2</v>
      </c>
      <c r="F4" s="54">
        <f>SUM(F3:F3)</f>
        <v>9</v>
      </c>
      <c r="G4" s="54">
        <f>SUM(G3:G3)</f>
        <v>0</v>
      </c>
      <c r="H4" s="55">
        <f>'1'!P34</f>
        <v>100</v>
      </c>
      <c r="I4" s="55">
        <f>'1'!P35</f>
        <v>30.76923076923077</v>
      </c>
      <c r="J4" s="58">
        <f>'1'!P36</f>
        <v>9</v>
      </c>
      <c r="K4" s="58">
        <f>'1'!P37</f>
        <v>3.4615384615384617</v>
      </c>
      <c r="L4" s="58">
        <f>'1'!P38</f>
        <v>52.941176470588239</v>
      </c>
      <c r="M4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</vt:lpstr>
      <vt:lpstr>8Б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2023-01-15T19:46:31Z</dcterms:modified>
</cp:coreProperties>
</file>