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608" activeTab="8"/>
  </bookViews>
  <sheets>
    <sheet name="1" sheetId="4" r:id="rId1"/>
    <sheet name="2" sheetId="5" r:id="rId2"/>
    <sheet name="уровни" sheetId="13" r:id="rId3"/>
    <sheet name="7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'1'!$E$3:$V$24</definedName>
    <definedName name="_xlnm.Print_Area" localSheetId="0">'1'!$A$2:$V$42</definedName>
  </definedNames>
  <calcPr calcId="145621"/>
</workbook>
</file>

<file path=xl/calcChain.xml><?xml version="1.0" encoding="utf-8"?>
<calcChain xmlns="http://schemas.openxmlformats.org/spreadsheetml/2006/main">
  <c r="F1" i="11" l="1"/>
  <c r="G1" i="11"/>
  <c r="H1" i="11"/>
  <c r="I1" i="11"/>
  <c r="J1" i="11"/>
  <c r="K1" i="11"/>
  <c r="L1" i="11"/>
  <c r="M1" i="11"/>
  <c r="N1" i="11"/>
  <c r="O1" i="11"/>
  <c r="P1" i="11"/>
  <c r="AI2" i="11" s="1"/>
  <c r="H14" i="5" s="1"/>
  <c r="Q1" i="11"/>
  <c r="AJ2" i="11" s="1"/>
  <c r="H15" i="5" s="1"/>
  <c r="R1" i="11"/>
  <c r="AK2" i="11" s="1"/>
  <c r="H16" i="5" s="1"/>
  <c r="S1" i="11"/>
  <c r="S24" i="11" s="1"/>
  <c r="E1" i="11"/>
  <c r="AI4" i="11"/>
  <c r="AJ4" i="11"/>
  <c r="AK4" i="11"/>
  <c r="AL4" i="11"/>
  <c r="AI5" i="11"/>
  <c r="AJ5" i="11"/>
  <c r="AK5" i="11"/>
  <c r="AL5" i="11"/>
  <c r="Y7" i="11"/>
  <c r="S26" i="11"/>
  <c r="R26" i="11"/>
  <c r="Q26" i="11"/>
  <c r="U33" i="4"/>
  <c r="V33" i="4" s="1"/>
  <c r="V1" i="4"/>
  <c r="Q24" i="4"/>
  <c r="R24" i="4"/>
  <c r="S24" i="4"/>
  <c r="Q27" i="4"/>
  <c r="I15" i="5" s="1"/>
  <c r="G15" i="5" s="1"/>
  <c r="R27" i="4"/>
  <c r="I16" i="5" s="1"/>
  <c r="G16" i="5" s="1"/>
  <c r="S27" i="4"/>
  <c r="I17" i="5" s="1"/>
  <c r="G17" i="5" s="1"/>
  <c r="Q29" i="4"/>
  <c r="R29" i="4"/>
  <c r="S29" i="4"/>
  <c r="Q30" i="4"/>
  <c r="R30" i="4"/>
  <c r="S30" i="4"/>
  <c r="R24" i="11" l="1"/>
  <c r="AL2" i="11"/>
  <c r="H17" i="5" s="1"/>
  <c r="V6" i="4"/>
  <c r="Q24" i="11"/>
  <c r="AK3" i="11"/>
  <c r="AJ3" i="11"/>
  <c r="AI3" i="11"/>
  <c r="Q28" i="4"/>
  <c r="R28" i="4"/>
  <c r="S28" i="4"/>
  <c r="P26" i="11"/>
  <c r="O26" i="11"/>
  <c r="N26" i="11"/>
  <c r="M26" i="11"/>
  <c r="L26" i="11"/>
  <c r="K26" i="11"/>
  <c r="J26" i="11"/>
  <c r="I26" i="11"/>
  <c r="H26" i="11"/>
  <c r="G26" i="11"/>
  <c r="F26" i="11"/>
  <c r="E26" i="11"/>
  <c r="AL3" i="11" l="1"/>
  <c r="F27" i="4"/>
  <c r="I4" i="5" s="1"/>
  <c r="G4" i="5" s="1"/>
  <c r="G27" i="4"/>
  <c r="I5" i="5" s="1"/>
  <c r="G5" i="5" s="1"/>
  <c r="H27" i="4"/>
  <c r="I6" i="5" s="1"/>
  <c r="G6" i="5" s="1"/>
  <c r="I27" i="4"/>
  <c r="I7" i="5" s="1"/>
  <c r="G7" i="5" s="1"/>
  <c r="J27" i="4"/>
  <c r="I8" i="5" s="1"/>
  <c r="G8" i="5" s="1"/>
  <c r="K27" i="4"/>
  <c r="I9" i="5" s="1"/>
  <c r="G9" i="5" s="1"/>
  <c r="L27" i="4"/>
  <c r="I10" i="5" s="1"/>
  <c r="G10" i="5" s="1"/>
  <c r="M27" i="4"/>
  <c r="I11" i="5" s="1"/>
  <c r="G11" i="5" s="1"/>
  <c r="N27" i="4"/>
  <c r="I12" i="5" s="1"/>
  <c r="G12" i="5" s="1"/>
  <c r="O27" i="4"/>
  <c r="I13" i="5" s="1"/>
  <c r="G13" i="5" s="1"/>
  <c r="P27" i="4"/>
  <c r="I14" i="5" s="1"/>
  <c r="G14" i="5" s="1"/>
  <c r="E27" i="4"/>
  <c r="I3" i="5" s="1"/>
  <c r="G3" i="5" s="1"/>
  <c r="Z16" i="11"/>
  <c r="K3" i="6" s="1"/>
  <c r="Z15" i="11"/>
  <c r="J3" i="6" s="1"/>
  <c r="Y10" i="11"/>
  <c r="Z10" i="11" s="1"/>
  <c r="Y9" i="11"/>
  <c r="Y8" i="11"/>
  <c r="F3" i="6" s="1"/>
  <c r="Z7" i="11"/>
  <c r="AH5" i="11"/>
  <c r="AG5" i="11"/>
  <c r="AF5" i="11"/>
  <c r="AE5" i="11"/>
  <c r="AD5" i="11"/>
  <c r="AC5" i="11"/>
  <c r="AB5" i="11"/>
  <c r="AA5" i="11"/>
  <c r="Z5" i="11"/>
  <c r="Y5" i="11"/>
  <c r="X5" i="11"/>
  <c r="AH4" i="11"/>
  <c r="AG4" i="11"/>
  <c r="AF4" i="11"/>
  <c r="AE4" i="11"/>
  <c r="AD4" i="11"/>
  <c r="AC4" i="11"/>
  <c r="AB4" i="11"/>
  <c r="AA4" i="11"/>
  <c r="Z4" i="11"/>
  <c r="Y4" i="11"/>
  <c r="X4" i="11"/>
  <c r="AH2" i="11"/>
  <c r="H13" i="5" s="1"/>
  <c r="AG2" i="11"/>
  <c r="H12" i="5" s="1"/>
  <c r="AF2" i="11"/>
  <c r="H11" i="5" s="1"/>
  <c r="AE2" i="11"/>
  <c r="H10" i="5" s="1"/>
  <c r="AD2" i="11"/>
  <c r="H9" i="5" s="1"/>
  <c r="AC2" i="11"/>
  <c r="H8" i="5" s="1"/>
  <c r="AB2" i="11"/>
  <c r="H7" i="5" s="1"/>
  <c r="AA2" i="11"/>
  <c r="H6" i="5" s="1"/>
  <c r="Z2" i="11"/>
  <c r="H5" i="5" s="1"/>
  <c r="Y2" i="11"/>
  <c r="H4" i="5" s="1"/>
  <c r="X2" i="11"/>
  <c r="H3" i="5" s="1"/>
  <c r="U24" i="11"/>
  <c r="T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V1" i="11"/>
  <c r="V6" i="11" s="1"/>
  <c r="F29" i="4"/>
  <c r="G29" i="4"/>
  <c r="H29" i="4"/>
  <c r="I29" i="4"/>
  <c r="J29" i="4"/>
  <c r="K29" i="4"/>
  <c r="L29" i="4"/>
  <c r="M29" i="4"/>
  <c r="N29" i="4"/>
  <c r="O29" i="4"/>
  <c r="P29" i="4"/>
  <c r="E29" i="4"/>
  <c r="U24" i="4"/>
  <c r="T24" i="4"/>
  <c r="V8" i="11" l="1"/>
  <c r="V12" i="11"/>
  <c r="V20" i="11"/>
  <c r="V9" i="11"/>
  <c r="V13" i="11"/>
  <c r="V17" i="11"/>
  <c r="V21" i="11"/>
  <c r="V10" i="11"/>
  <c r="V14" i="11"/>
  <c r="V18" i="11"/>
  <c r="V22" i="11"/>
  <c r="V7" i="11"/>
  <c r="V11" i="11"/>
  <c r="V15" i="11"/>
  <c r="V19" i="11"/>
  <c r="V23" i="11"/>
  <c r="V16" i="11"/>
  <c r="Z3" i="11"/>
  <c r="AD3" i="11"/>
  <c r="AH3" i="11"/>
  <c r="AA3" i="11"/>
  <c r="AE3" i="11"/>
  <c r="X3" i="11"/>
  <c r="AB3" i="11"/>
  <c r="AF3" i="11"/>
  <c r="Z14" i="11"/>
  <c r="I3" i="6" s="1"/>
  <c r="Y3" i="11"/>
  <c r="AC3" i="11"/>
  <c r="AG3" i="11"/>
  <c r="Z13" i="11"/>
  <c r="D3" i="6"/>
  <c r="E3" i="6"/>
  <c r="G3" i="6"/>
  <c r="Z8" i="11"/>
  <c r="Z9" i="11"/>
  <c r="V42" i="4"/>
  <c r="K4" i="6" s="1"/>
  <c r="V41" i="4"/>
  <c r="J4" i="6" s="1"/>
  <c r="U36" i="4"/>
  <c r="V36" i="4" s="1"/>
  <c r="U35" i="4"/>
  <c r="U34" i="4"/>
  <c r="V34" i="4" s="1"/>
  <c r="H3" i="6" l="1"/>
  <c r="Z20" i="11"/>
  <c r="Z12" i="11"/>
  <c r="Z17" i="11"/>
  <c r="L3" i="6" s="1"/>
  <c r="V24" i="11"/>
  <c r="V40" i="4"/>
  <c r="I4" i="6" s="1"/>
  <c r="V35" i="4"/>
  <c r="V39" i="4"/>
  <c r="H4" i="6" s="1"/>
  <c r="G4" i="6"/>
  <c r="F4" i="6"/>
  <c r="D4" i="6"/>
  <c r="E4" i="6"/>
  <c r="Z21" i="11" l="1"/>
  <c r="AA20" i="11"/>
  <c r="F30" i="4"/>
  <c r="G30" i="4"/>
  <c r="H30" i="4"/>
  <c r="I30" i="4"/>
  <c r="J30" i="4"/>
  <c r="K30" i="4"/>
  <c r="L30" i="4"/>
  <c r="M30" i="4"/>
  <c r="N30" i="4"/>
  <c r="O30" i="4"/>
  <c r="P30" i="4"/>
  <c r="E30" i="4"/>
  <c r="F24" i="4"/>
  <c r="G24" i="4"/>
  <c r="H24" i="4"/>
  <c r="I24" i="4"/>
  <c r="J24" i="4"/>
  <c r="K24" i="4"/>
  <c r="L24" i="4"/>
  <c r="M24" i="4"/>
  <c r="N24" i="4"/>
  <c r="O24" i="4"/>
  <c r="P24" i="4"/>
  <c r="E24" i="4"/>
  <c r="Z22" i="11" l="1"/>
  <c r="AA21" i="11"/>
  <c r="V7" i="4"/>
  <c r="V9" i="4"/>
  <c r="V11" i="4"/>
  <c r="V13" i="4"/>
  <c r="V15" i="4"/>
  <c r="V17" i="4"/>
  <c r="V19" i="4"/>
  <c r="V21" i="4"/>
  <c r="V23" i="4"/>
  <c r="V8" i="4"/>
  <c r="V10" i="4"/>
  <c r="V12" i="4"/>
  <c r="V14" i="4"/>
  <c r="V16" i="4"/>
  <c r="V18" i="4"/>
  <c r="V20" i="4"/>
  <c r="V22" i="4"/>
  <c r="M28" i="4"/>
  <c r="I28" i="4"/>
  <c r="E28" i="4"/>
  <c r="P28" i="4"/>
  <c r="L28" i="4"/>
  <c r="H28" i="4"/>
  <c r="O28" i="4"/>
  <c r="K28" i="4"/>
  <c r="G28" i="4"/>
  <c r="N28" i="4"/>
  <c r="J28" i="4"/>
  <c r="F28" i="4"/>
  <c r="V38" i="4" l="1"/>
  <c r="Z23" i="11"/>
  <c r="AA23" i="11" s="1"/>
  <c r="AA22" i="11"/>
  <c r="J43" i="4"/>
  <c r="K43" i="4" s="1"/>
  <c r="J39" i="4"/>
  <c r="K39" i="4" s="1"/>
  <c r="V24" i="4"/>
  <c r="V43" i="4"/>
  <c r="L4" i="6" s="1"/>
  <c r="J40" i="4" l="1"/>
  <c r="K40" i="4" l="1"/>
  <c r="J41" i="4"/>
  <c r="K41" i="4" l="1"/>
  <c r="J42" i="4"/>
  <c r="K42" i="4" s="1"/>
</calcChain>
</file>

<file path=xl/sharedStrings.xml><?xml version="1.0" encoding="utf-8"?>
<sst xmlns="http://schemas.openxmlformats.org/spreadsheetml/2006/main" count="244" uniqueCount="92">
  <si>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</si>
  <si>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</si>
  <si>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</si>
  <si>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</si>
  <si>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</si>
  <si>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</si>
  <si>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</si>
  <si>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</si>
  <si>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</si>
  <si>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</si>
  <si>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</si>
  <si>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</si>
  <si>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</si>
  <si>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</si>
  <si>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</si>
  <si>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</si>
  <si>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</si>
  <si>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</si>
  <si>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</si>
  <si>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</si>
  <si>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</si>
  <si>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</si>
  <si>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</si>
  <si>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</si>
  <si>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</si>
  <si>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</si>
  <si>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</si>
  <si>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</si>
  <si>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</si>
  <si>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</si>
  <si>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</si>
  <si>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</si>
  <si>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</si>
  <si>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</si>
  <si>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</si>
  <si>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</si>
  <si>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</si>
  <si>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</si>
  <si>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</si>
  <si>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</si>
  <si>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</si>
  <si>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</si>
  <si>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</si>
  <si>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</si>
  <si>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</si>
  <si>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</si>
  <si>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</si>
  <si>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</si>
  <si>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</si>
  <si>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</si>
  <si>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</si>
  <si>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</si>
  <si>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</si>
  <si>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</si>
  <si>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</si>
  <si>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Акиев Даниил</t>
  </si>
  <si>
    <t>А</t>
  </si>
  <si>
    <t>X</t>
  </si>
  <si>
    <t>Алёхин Ярослав</t>
  </si>
  <si>
    <t>Ахмедов Абдуманнон</t>
  </si>
  <si>
    <t>Беспалова Диана</t>
  </si>
  <si>
    <t>Ведьманова Диана</t>
  </si>
  <si>
    <t>Воробьёва Мария</t>
  </si>
  <si>
    <t>Воронцов Дмитрий</t>
  </si>
  <si>
    <t>Глухов Алексей</t>
  </si>
  <si>
    <t>Гриднев Денис</t>
  </si>
  <si>
    <t>Иванов Никита</t>
  </si>
  <si>
    <t>Комаров Андрей</t>
  </si>
  <si>
    <t>Костырева Анастасия</t>
  </si>
  <si>
    <t>Кондалова Дарья</t>
  </si>
  <si>
    <t>Перепечкин Григорий</t>
  </si>
  <si>
    <t>Садкевич Арсен</t>
  </si>
  <si>
    <t>Садчикова Владислава</t>
  </si>
  <si>
    <t>Устинов Максим</t>
  </si>
  <si>
    <t>Ильин Антон</t>
  </si>
  <si>
    <t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</t>
  </si>
  <si>
    <t>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t>
  </si>
  <si>
    <t xml:space="preserve">2. 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 
Использовать знания о биологическом и социальном в человеке для характеристики его природы; </t>
  </si>
  <si>
    <t>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t>
  </si>
  <si>
    <t>3.2. 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t>
  </si>
  <si>
    <t>4. 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 
Использовать знания о биологическом и социальном в человеке для характеристики его природы</t>
  </si>
  <si>
    <t>5.1.  Понимание основных принципов жизни общества, основ современных научных теорий общественного развития;
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</t>
  </si>
  <si>
    <t>5.2. 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 Наблюдать и характеризовать явления и события, происходящие в различных сферах общественной жизни</t>
  </si>
  <si>
    <t>6.1.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t>
  </si>
  <si>
    <t>6.2.  Выполнять несложные практические задания, основанные на ситуациях жизнедеятельности человека в разных сферах общества</t>
  </si>
  <si>
    <t>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</si>
  <si>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7.2. 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</si>
  <si>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8.1.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t>
  </si>
  <si>
    <t>8.2. 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t>
  </si>
  <si>
    <t>8.3. Характеризовать государственное устройство Российской Федерации, называть органы государственной власти страны; раскрывать достижения российского народа; осознавать значение патриотической позиции в укреплении нашего государства</t>
  </si>
  <si>
    <t>7А</t>
  </si>
  <si>
    <t>Ершова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</si>
</sst>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2" applyFont="1" applyBorder="1"/>
    <xf numFmtId="0" fontId="15" fillId="0" borderId="9" xfId="0" applyFont="1" applyBorder="1" applyAlignment="1">
      <alignment horizontal="center" vertical="center" wrapText="1"/>
    </xf>
    <xf numFmtId="0" fontId="14" fillId="0" borderId="8" xfId="2" applyBorder="1"/>
    <xf numFmtId="0" fontId="14" fillId="0" borderId="8" xfId="2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4" fillId="0" borderId="11" xfId="2" applyBorder="1"/>
    <xf numFmtId="0" fontId="14" fillId="0" borderId="12" xfId="2" applyBorder="1"/>
    <xf numFmtId="0" fontId="14" fillId="0" borderId="0" xfId="2" applyAlignment="1">
      <alignment wrapText="1"/>
    </xf>
    <xf numFmtId="0" fontId="14" fillId="0" borderId="8" xfId="2" applyBorder="1" applyAlignment="1">
      <alignment horizontal="center" vertical="center"/>
    </xf>
    <xf numFmtId="0" fontId="14" fillId="0" borderId="0" xfId="2"/>
  </cellXfs>
  <cellStyles count="3">
    <cellStyle name="Обычный" xfId="0" builtinId="0"/>
    <cellStyle name="Обычный 2" xfId="2"/>
    <cellStyle name="Процентный" xfId="1" builtinId="5"/>
  </cellStyles>
  <dxfs count="23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'1'!$E$39:$I$43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'1'!$K$39:$K$43</c:f>
              <c:numCache>
                <c:formatCode>0.0</c:formatCode>
                <c:ptCount val="5"/>
                <c:pt idx="0">
                  <c:v>16.666666666666664</c:v>
                </c:pt>
                <c:pt idx="1">
                  <c:v>0</c:v>
                </c:pt>
                <c:pt idx="2">
                  <c:v>22.222222222222221</c:v>
                </c:pt>
                <c:pt idx="3">
                  <c:v>22.222222222222221</c:v>
                </c:pt>
                <c:pt idx="4">
                  <c:v>38.888888888888893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'7А'!$X$20:$Y$23</c:f>
              <c:strCache>
                <c:ptCount val="4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</c:strCache>
            </c:strRef>
          </c:cat>
          <c:val>
            <c:numRef>
              <c:f>'7А'!$AA$20:$AA$23</c:f>
              <c:numCache>
                <c:formatCode>0.0</c:formatCode>
                <c:ptCount val="4"/>
                <c:pt idx="0">
                  <c:v>16.666666666666664</c:v>
                </c:pt>
                <c:pt idx="1">
                  <c:v>0</c:v>
                </c:pt>
                <c:pt idx="2">
                  <c:v>22.222222222222221</c:v>
                </c:pt>
                <c:pt idx="3">
                  <c:v>22.222222222222221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94.444444444444443</c:v>
                </c:pt>
                <c:pt idx="1">
                  <c:v>94.444444444444443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61.111111111111114</c:v>
                </c:pt>
                <c:pt idx="1">
                  <c:v>61.111111111111114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50112"/>
        <c:axId val="154044096"/>
        <c:axId val="0"/>
      </c:bar3DChart>
      <c:catAx>
        <c:axId val="135450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4044096"/>
        <c:crosses val="autoZero"/>
        <c:auto val="1"/>
        <c:lblAlgn val="ctr"/>
        <c:lblOffset val="100"/>
        <c:noMultiLvlLbl val="0"/>
      </c:catAx>
      <c:valAx>
        <c:axId val="154044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354501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59.259259259259267</c:v>
                </c:pt>
                <c:pt idx="1">
                  <c:v>59.259259259259267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18304"/>
        <c:axId val="154046400"/>
        <c:axId val="0"/>
      </c:bar3DChart>
      <c:catAx>
        <c:axId val="157218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4046400"/>
        <c:crosses val="autoZero"/>
        <c:auto val="1"/>
        <c:lblAlgn val="ctr"/>
        <c:lblOffset val="100"/>
        <c:noMultiLvlLbl val="0"/>
      </c:catAx>
      <c:valAx>
        <c:axId val="1540464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21830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'1'!$E$4:$S$4</c:f>
              <c:numCache>
                <c:formatCode>General</c:formatCode>
                <c:ptCount val="15"/>
              </c:numCache>
            </c:numRef>
          </c:cat>
          <c:val>
            <c:numRef>
              <c:f>'2'!$D$3:$D$17</c:f>
              <c:numCache>
                <c:formatCode>General</c:formatCode>
                <c:ptCount val="15"/>
                <c:pt idx="0">
                  <c:v>100</c:v>
                </c:pt>
                <c:pt idx="1">
                  <c:v>70.37</c:v>
                </c:pt>
                <c:pt idx="2">
                  <c:v>94.44</c:v>
                </c:pt>
                <c:pt idx="3">
                  <c:v>88.89</c:v>
                </c:pt>
                <c:pt idx="4">
                  <c:v>66.67</c:v>
                </c:pt>
                <c:pt idx="5">
                  <c:v>94.44</c:v>
                </c:pt>
                <c:pt idx="6">
                  <c:v>88.89</c:v>
                </c:pt>
                <c:pt idx="7">
                  <c:v>44.44</c:v>
                </c:pt>
                <c:pt idx="8">
                  <c:v>27.78</c:v>
                </c:pt>
                <c:pt idx="9">
                  <c:v>27.78</c:v>
                </c:pt>
                <c:pt idx="10">
                  <c:v>80.56</c:v>
                </c:pt>
                <c:pt idx="11">
                  <c:v>77.78</c:v>
                </c:pt>
                <c:pt idx="12">
                  <c:v>16.670000000000002</c:v>
                </c:pt>
                <c:pt idx="13">
                  <c:v>12.96</c:v>
                </c:pt>
                <c:pt idx="14">
                  <c:v>16.670000000000002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20352"/>
        <c:axId val="154048128"/>
      </c:lineChart>
      <c:catAx>
        <c:axId val="1572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4048128"/>
        <c:crosses val="autoZero"/>
        <c:auto val="1"/>
        <c:lblAlgn val="ctr"/>
        <c:lblOffset val="100"/>
        <c:noMultiLvlLbl val="0"/>
      </c:catAx>
      <c:valAx>
        <c:axId val="154048128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15722035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450272</xdr:colOff>
      <xdr:row>5</xdr:row>
      <xdr:rowOff>178376</xdr:rowOff>
    </xdr:from>
    <xdr:to>
      <xdr:col>38</xdr:col>
      <xdr:colOff>0</xdr:colOff>
      <xdr:row>23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3"/>
  <sheetViews>
    <sheetView topLeftCell="A4" zoomScale="85" zoomScaleNormal="85" workbookViewId="0">
      <selection activeCell="B6" sqref="B6:U23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19" width="4" customWidth="1"/>
    <col min="20" max="20" width="7.5703125" style="28" customWidth="1"/>
    <col min="21" max="21" width="8.7109375" style="3" bestFit="1" customWidth="1"/>
  </cols>
  <sheetData>
    <row r="1" spans="1:22" x14ac:dyDescent="0.25">
      <c r="D1" s="29" t="s">
        <v>35</v>
      </c>
      <c r="E1" s="4">
        <v>1</v>
      </c>
      <c r="F1" s="4">
        <v>3</v>
      </c>
      <c r="G1" s="4">
        <v>1</v>
      </c>
      <c r="H1" s="4">
        <v>2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1</v>
      </c>
      <c r="O1" s="4">
        <v>2</v>
      </c>
      <c r="P1" s="4">
        <v>1</v>
      </c>
      <c r="Q1" s="4">
        <v>1</v>
      </c>
      <c r="R1" s="4">
        <v>3</v>
      </c>
      <c r="S1" s="4">
        <v>1</v>
      </c>
      <c r="V1" s="5">
        <f>SUM(E1:S1)</f>
        <v>21</v>
      </c>
    </row>
    <row r="3" spans="1:22" x14ac:dyDescent="0.25">
      <c r="A3" s="71" t="s">
        <v>0</v>
      </c>
      <c r="B3" s="71" t="s">
        <v>1</v>
      </c>
      <c r="C3" s="71" t="s">
        <v>3</v>
      </c>
      <c r="D3" s="71" t="s">
        <v>36</v>
      </c>
      <c r="E3" s="74" t="s">
        <v>6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7" t="s">
        <v>4</v>
      </c>
      <c r="U3" s="77" t="s">
        <v>5</v>
      </c>
      <c r="V3" s="71" t="s">
        <v>7</v>
      </c>
    </row>
    <row r="4" spans="1:22" x14ac:dyDescent="0.25">
      <c r="A4" s="72"/>
      <c r="B4" s="72"/>
      <c r="C4" s="72"/>
      <c r="D4" s="7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8"/>
      <c r="U4" s="78"/>
      <c r="V4" s="72"/>
    </row>
    <row r="5" spans="1:22" ht="15.75" thickBot="1" x14ac:dyDescent="0.3">
      <c r="A5" s="73"/>
      <c r="B5" s="73"/>
      <c r="C5" s="73"/>
      <c r="D5" s="73"/>
      <c r="E5" s="105">
        <v>1.1000000000000001</v>
      </c>
      <c r="F5" s="105">
        <v>1.2</v>
      </c>
      <c r="G5" s="105">
        <v>2</v>
      </c>
      <c r="H5" s="105">
        <v>3.1</v>
      </c>
      <c r="I5" s="105">
        <v>3.2</v>
      </c>
      <c r="J5" s="105">
        <v>4</v>
      </c>
      <c r="K5" s="105">
        <v>5.0999999999999996</v>
      </c>
      <c r="L5" s="105">
        <v>5.2</v>
      </c>
      <c r="M5" s="105">
        <v>6.1</v>
      </c>
      <c r="N5" s="105">
        <v>6.2</v>
      </c>
      <c r="O5" s="105">
        <v>7.1</v>
      </c>
      <c r="P5" s="105">
        <v>7.2</v>
      </c>
      <c r="Q5" s="105">
        <v>8.1</v>
      </c>
      <c r="R5" s="105">
        <v>8.1999999999999993</v>
      </c>
      <c r="S5" s="106">
        <v>8.3000000000000007</v>
      </c>
      <c r="T5" s="79"/>
      <c r="U5" s="79"/>
      <c r="V5" s="73"/>
    </row>
    <row r="6" spans="1:22" ht="16.5" thickBot="1" x14ac:dyDescent="0.3">
      <c r="A6" s="1">
        <v>1</v>
      </c>
      <c r="B6" s="100" t="s">
        <v>55</v>
      </c>
      <c r="C6" s="101">
        <v>2</v>
      </c>
      <c r="D6" s="102" t="s">
        <v>56</v>
      </c>
      <c r="E6" s="103">
        <v>1</v>
      </c>
      <c r="F6" s="103">
        <v>2</v>
      </c>
      <c r="G6" s="103">
        <v>1</v>
      </c>
      <c r="H6" s="103">
        <v>2</v>
      </c>
      <c r="I6" s="103">
        <v>1</v>
      </c>
      <c r="J6" s="103">
        <v>1</v>
      </c>
      <c r="K6" s="103">
        <v>1</v>
      </c>
      <c r="L6" s="103">
        <v>0</v>
      </c>
      <c r="M6" s="103">
        <v>1</v>
      </c>
      <c r="N6" s="103">
        <v>1</v>
      </c>
      <c r="O6" s="103">
        <v>2</v>
      </c>
      <c r="P6" s="103">
        <v>1</v>
      </c>
      <c r="Q6" s="103" t="s">
        <v>57</v>
      </c>
      <c r="R6" s="103" t="s">
        <v>57</v>
      </c>
      <c r="S6" s="103" t="s">
        <v>57</v>
      </c>
      <c r="T6" s="102">
        <v>14</v>
      </c>
      <c r="U6" s="102">
        <v>4</v>
      </c>
      <c r="V6" s="6">
        <f>T6/$V$1*100</f>
        <v>66.666666666666657</v>
      </c>
    </row>
    <row r="7" spans="1:22" ht="16.5" thickBot="1" x14ac:dyDescent="0.3">
      <c r="A7" s="1">
        <v>2</v>
      </c>
      <c r="B7" s="102" t="s">
        <v>58</v>
      </c>
      <c r="C7" s="104">
        <v>2</v>
      </c>
      <c r="D7" s="102" t="s">
        <v>56</v>
      </c>
      <c r="E7" s="103">
        <v>1</v>
      </c>
      <c r="F7" s="103">
        <v>3</v>
      </c>
      <c r="G7" s="103">
        <v>1</v>
      </c>
      <c r="H7" s="103">
        <v>1</v>
      </c>
      <c r="I7" s="103">
        <v>1</v>
      </c>
      <c r="J7" s="103">
        <v>1</v>
      </c>
      <c r="K7" s="103">
        <v>0</v>
      </c>
      <c r="L7" s="103">
        <v>1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2">
        <v>9</v>
      </c>
      <c r="U7" s="102">
        <v>3</v>
      </c>
      <c r="V7" s="6">
        <f>T7/$V$1*100</f>
        <v>42.857142857142854</v>
      </c>
    </row>
    <row r="8" spans="1:22" ht="16.5" thickBot="1" x14ac:dyDescent="0.3">
      <c r="A8" s="1">
        <v>3</v>
      </c>
      <c r="B8" s="102" t="s">
        <v>59</v>
      </c>
      <c r="C8" s="104">
        <v>1</v>
      </c>
      <c r="D8" s="102" t="s">
        <v>56</v>
      </c>
      <c r="E8" s="103">
        <v>1</v>
      </c>
      <c r="F8" s="103">
        <v>0</v>
      </c>
      <c r="G8" s="103">
        <v>1</v>
      </c>
      <c r="H8" s="103">
        <v>2</v>
      </c>
      <c r="I8" s="103">
        <v>1</v>
      </c>
      <c r="J8" s="103">
        <v>1</v>
      </c>
      <c r="K8" s="103">
        <v>1</v>
      </c>
      <c r="L8" s="103" t="s">
        <v>57</v>
      </c>
      <c r="M8" s="103">
        <v>0</v>
      </c>
      <c r="N8" s="103">
        <v>0</v>
      </c>
      <c r="O8" s="103">
        <v>1</v>
      </c>
      <c r="P8" s="103">
        <v>1</v>
      </c>
      <c r="Q8" s="103" t="s">
        <v>57</v>
      </c>
      <c r="R8" s="103" t="s">
        <v>57</v>
      </c>
      <c r="S8" s="103" t="s">
        <v>57</v>
      </c>
      <c r="T8" s="102">
        <v>9</v>
      </c>
      <c r="U8" s="102">
        <v>3</v>
      </c>
      <c r="V8" s="6">
        <f>T8/$V$1*100</f>
        <v>42.857142857142854</v>
      </c>
    </row>
    <row r="9" spans="1:22" ht="16.5" thickBot="1" x14ac:dyDescent="0.3">
      <c r="A9" s="1">
        <v>4</v>
      </c>
      <c r="B9" s="102" t="s">
        <v>60</v>
      </c>
      <c r="C9" s="104">
        <v>2</v>
      </c>
      <c r="D9" s="102" t="s">
        <v>56</v>
      </c>
      <c r="E9" s="103">
        <v>1</v>
      </c>
      <c r="F9" s="103">
        <v>3</v>
      </c>
      <c r="G9" s="103">
        <v>1</v>
      </c>
      <c r="H9" s="103">
        <v>2</v>
      </c>
      <c r="I9" s="103">
        <v>1</v>
      </c>
      <c r="J9" s="103">
        <v>1</v>
      </c>
      <c r="K9" s="103">
        <v>1</v>
      </c>
      <c r="L9" s="103">
        <v>0</v>
      </c>
      <c r="M9" s="103">
        <v>0</v>
      </c>
      <c r="N9" s="103">
        <v>0</v>
      </c>
      <c r="O9" s="103">
        <v>2</v>
      </c>
      <c r="P9" s="103">
        <v>1</v>
      </c>
      <c r="Q9" s="103" t="s">
        <v>57</v>
      </c>
      <c r="R9" s="103" t="s">
        <v>57</v>
      </c>
      <c r="S9" s="103" t="s">
        <v>57</v>
      </c>
      <c r="T9" s="102">
        <v>13</v>
      </c>
      <c r="U9" s="102">
        <v>4</v>
      </c>
      <c r="V9" s="6">
        <f>T9/$V$1*100</f>
        <v>61.904761904761905</v>
      </c>
    </row>
    <row r="10" spans="1:22" ht="16.5" thickBot="1" x14ac:dyDescent="0.3">
      <c r="A10" s="1">
        <v>5</v>
      </c>
      <c r="B10" s="102" t="s">
        <v>61</v>
      </c>
      <c r="C10" s="104">
        <v>1</v>
      </c>
      <c r="D10" s="102" t="s">
        <v>56</v>
      </c>
      <c r="E10" s="103">
        <v>1</v>
      </c>
      <c r="F10" s="103">
        <v>3</v>
      </c>
      <c r="G10" s="103">
        <v>1</v>
      </c>
      <c r="H10" s="103">
        <v>2</v>
      </c>
      <c r="I10" s="103">
        <v>1</v>
      </c>
      <c r="J10" s="103">
        <v>1</v>
      </c>
      <c r="K10" s="103">
        <v>1</v>
      </c>
      <c r="L10" s="103">
        <v>1</v>
      </c>
      <c r="M10" s="103" t="s">
        <v>57</v>
      </c>
      <c r="N10" s="103" t="s">
        <v>57</v>
      </c>
      <c r="O10" s="103">
        <v>2</v>
      </c>
      <c r="P10" s="103">
        <v>1</v>
      </c>
      <c r="Q10" s="103">
        <v>0</v>
      </c>
      <c r="R10" s="103">
        <v>0</v>
      </c>
      <c r="S10" s="103">
        <v>0</v>
      </c>
      <c r="T10" s="102">
        <v>14</v>
      </c>
      <c r="U10" s="102">
        <v>4</v>
      </c>
      <c r="V10" s="6">
        <f>T10/$V$1*100</f>
        <v>66.666666666666657</v>
      </c>
    </row>
    <row r="11" spans="1:22" ht="16.5" thickBot="1" x14ac:dyDescent="0.3">
      <c r="A11" s="1">
        <v>6</v>
      </c>
      <c r="B11" s="102" t="s">
        <v>62</v>
      </c>
      <c r="C11" s="104">
        <v>2</v>
      </c>
      <c r="D11" s="102" t="s">
        <v>56</v>
      </c>
      <c r="E11" s="103">
        <v>1</v>
      </c>
      <c r="F11" s="103">
        <v>3</v>
      </c>
      <c r="G11" s="103">
        <v>1</v>
      </c>
      <c r="H11" s="103">
        <v>2</v>
      </c>
      <c r="I11" s="103">
        <v>0</v>
      </c>
      <c r="J11" s="103">
        <v>1</v>
      </c>
      <c r="K11" s="103">
        <v>1</v>
      </c>
      <c r="L11" s="103">
        <v>1</v>
      </c>
      <c r="M11" s="103">
        <v>1</v>
      </c>
      <c r="N11" s="103">
        <v>1</v>
      </c>
      <c r="O11" s="103">
        <v>2</v>
      </c>
      <c r="P11" s="103">
        <v>1</v>
      </c>
      <c r="Q11" s="103">
        <v>1</v>
      </c>
      <c r="R11" s="103">
        <v>3</v>
      </c>
      <c r="S11" s="103">
        <v>1</v>
      </c>
      <c r="T11" s="102">
        <v>20</v>
      </c>
      <c r="U11" s="102">
        <v>5</v>
      </c>
      <c r="V11" s="6">
        <f>T11/$V$1*100</f>
        <v>95.238095238095227</v>
      </c>
    </row>
    <row r="12" spans="1:22" ht="16.5" thickBot="1" x14ac:dyDescent="0.3">
      <c r="A12" s="1">
        <v>7</v>
      </c>
      <c r="B12" s="102" t="s">
        <v>63</v>
      </c>
      <c r="C12" s="104">
        <v>1</v>
      </c>
      <c r="D12" s="102" t="s">
        <v>56</v>
      </c>
      <c r="E12" s="103">
        <v>1</v>
      </c>
      <c r="F12" s="103">
        <v>2</v>
      </c>
      <c r="G12" s="103">
        <v>1</v>
      </c>
      <c r="H12" s="103">
        <v>1</v>
      </c>
      <c r="I12" s="103">
        <v>1</v>
      </c>
      <c r="J12" s="103">
        <v>1</v>
      </c>
      <c r="K12" s="103">
        <v>1</v>
      </c>
      <c r="L12" s="103">
        <v>0</v>
      </c>
      <c r="M12" s="103">
        <v>0</v>
      </c>
      <c r="N12" s="103">
        <v>0</v>
      </c>
      <c r="O12" s="103">
        <v>2</v>
      </c>
      <c r="P12" s="103">
        <v>0</v>
      </c>
      <c r="Q12" s="103">
        <v>0</v>
      </c>
      <c r="R12" s="103">
        <v>0</v>
      </c>
      <c r="S12" s="103">
        <v>0</v>
      </c>
      <c r="T12" s="102">
        <v>10</v>
      </c>
      <c r="U12" s="102">
        <v>3</v>
      </c>
      <c r="V12" s="6">
        <f>T12/$V$1*100</f>
        <v>47.619047619047613</v>
      </c>
    </row>
    <row r="13" spans="1:22" ht="16.5" thickBot="1" x14ac:dyDescent="0.3">
      <c r="A13" s="1">
        <v>8</v>
      </c>
      <c r="B13" s="102" t="s">
        <v>64</v>
      </c>
      <c r="C13" s="104">
        <v>1</v>
      </c>
      <c r="D13" s="102" t="s">
        <v>56</v>
      </c>
      <c r="E13" s="103">
        <v>1</v>
      </c>
      <c r="F13" s="103">
        <v>2</v>
      </c>
      <c r="G13" s="103">
        <v>1</v>
      </c>
      <c r="H13" s="103">
        <v>2</v>
      </c>
      <c r="I13" s="103">
        <v>1</v>
      </c>
      <c r="J13" s="103">
        <v>1</v>
      </c>
      <c r="K13" s="103">
        <v>1</v>
      </c>
      <c r="L13" s="103">
        <v>1</v>
      </c>
      <c r="M13" s="103" t="s">
        <v>57</v>
      </c>
      <c r="N13" s="103" t="s">
        <v>57</v>
      </c>
      <c r="O13" s="103">
        <v>2</v>
      </c>
      <c r="P13" s="103">
        <v>1</v>
      </c>
      <c r="Q13" s="103" t="s">
        <v>57</v>
      </c>
      <c r="R13" s="103" t="s">
        <v>57</v>
      </c>
      <c r="S13" s="103" t="s">
        <v>57</v>
      </c>
      <c r="T13" s="102">
        <v>13</v>
      </c>
      <c r="U13" s="102">
        <v>4</v>
      </c>
      <c r="V13" s="6">
        <f>T13/$V$1*100</f>
        <v>61.904761904761905</v>
      </c>
    </row>
    <row r="14" spans="1:22" ht="16.5" thickBot="1" x14ac:dyDescent="0.3">
      <c r="A14" s="1">
        <v>9</v>
      </c>
      <c r="B14" s="102" t="s">
        <v>65</v>
      </c>
      <c r="C14" s="104">
        <v>2</v>
      </c>
      <c r="D14" s="102" t="s">
        <v>56</v>
      </c>
      <c r="E14" s="103">
        <v>1</v>
      </c>
      <c r="F14" s="103" t="s">
        <v>57</v>
      </c>
      <c r="G14" s="103">
        <v>1</v>
      </c>
      <c r="H14" s="103">
        <v>1</v>
      </c>
      <c r="I14" s="103" t="s">
        <v>57</v>
      </c>
      <c r="J14" s="103">
        <v>1</v>
      </c>
      <c r="K14" s="103">
        <v>1</v>
      </c>
      <c r="L14" s="103">
        <v>0</v>
      </c>
      <c r="M14" s="103" t="s">
        <v>57</v>
      </c>
      <c r="N14" s="103" t="s">
        <v>57</v>
      </c>
      <c r="O14" s="103">
        <v>2</v>
      </c>
      <c r="P14" s="103">
        <v>1</v>
      </c>
      <c r="Q14" s="103" t="s">
        <v>57</v>
      </c>
      <c r="R14" s="103" t="s">
        <v>57</v>
      </c>
      <c r="S14" s="103" t="s">
        <v>57</v>
      </c>
      <c r="T14" s="102">
        <v>8</v>
      </c>
      <c r="U14" s="102">
        <v>3</v>
      </c>
      <c r="V14" s="6">
        <f>T14/$V$1*100</f>
        <v>38.095238095238095</v>
      </c>
    </row>
    <row r="15" spans="1:22" ht="16.5" thickBot="1" x14ac:dyDescent="0.3">
      <c r="A15" s="1">
        <v>10</v>
      </c>
      <c r="B15" s="102" t="s">
        <v>66</v>
      </c>
      <c r="C15" s="104">
        <v>1</v>
      </c>
      <c r="D15" s="102" t="s">
        <v>56</v>
      </c>
      <c r="E15" s="103">
        <v>1</v>
      </c>
      <c r="F15" s="103">
        <v>3</v>
      </c>
      <c r="G15" s="103">
        <v>1</v>
      </c>
      <c r="H15" s="103">
        <v>2</v>
      </c>
      <c r="I15" s="103">
        <v>1</v>
      </c>
      <c r="J15" s="103">
        <v>1</v>
      </c>
      <c r="K15" s="103">
        <v>1</v>
      </c>
      <c r="L15" s="103">
        <v>0</v>
      </c>
      <c r="M15" s="103" t="s">
        <v>57</v>
      </c>
      <c r="N15" s="103" t="s">
        <v>57</v>
      </c>
      <c r="O15" s="103">
        <v>2</v>
      </c>
      <c r="P15" s="103">
        <v>1</v>
      </c>
      <c r="Q15" s="103" t="s">
        <v>57</v>
      </c>
      <c r="R15" s="103" t="s">
        <v>57</v>
      </c>
      <c r="S15" s="103" t="s">
        <v>57</v>
      </c>
      <c r="T15" s="102">
        <v>13</v>
      </c>
      <c r="U15" s="102">
        <v>4</v>
      </c>
      <c r="V15" s="6">
        <f>T15/$V$1*100</f>
        <v>61.904761904761905</v>
      </c>
    </row>
    <row r="16" spans="1:22" ht="16.5" thickBot="1" x14ac:dyDescent="0.3">
      <c r="A16" s="1">
        <v>11</v>
      </c>
      <c r="B16" s="102" t="s">
        <v>67</v>
      </c>
      <c r="C16" s="104">
        <v>2</v>
      </c>
      <c r="D16" s="102" t="s">
        <v>56</v>
      </c>
      <c r="E16" s="103">
        <v>1</v>
      </c>
      <c r="F16" s="103">
        <v>3</v>
      </c>
      <c r="G16" s="103">
        <v>1</v>
      </c>
      <c r="H16" s="103">
        <v>2</v>
      </c>
      <c r="I16" s="103">
        <v>0</v>
      </c>
      <c r="J16" s="103">
        <v>1</v>
      </c>
      <c r="K16" s="103">
        <v>1</v>
      </c>
      <c r="L16" s="103">
        <v>0</v>
      </c>
      <c r="M16" s="103">
        <v>1</v>
      </c>
      <c r="N16" s="103">
        <v>1</v>
      </c>
      <c r="O16" s="103">
        <v>2</v>
      </c>
      <c r="P16" s="103">
        <v>1</v>
      </c>
      <c r="Q16" s="103" t="s">
        <v>57</v>
      </c>
      <c r="R16" s="103" t="s">
        <v>57</v>
      </c>
      <c r="S16" s="103" t="s">
        <v>57</v>
      </c>
      <c r="T16" s="102">
        <v>14</v>
      </c>
      <c r="U16" s="102">
        <v>4</v>
      </c>
      <c r="V16" s="6">
        <f>T16/$V$1*100</f>
        <v>66.666666666666657</v>
      </c>
    </row>
    <row r="17" spans="1:22" ht="16.5" thickBot="1" x14ac:dyDescent="0.3">
      <c r="A17" s="1">
        <v>12</v>
      </c>
      <c r="B17" s="102" t="s">
        <v>68</v>
      </c>
      <c r="C17" s="104">
        <v>2</v>
      </c>
      <c r="D17" s="102" t="s">
        <v>56</v>
      </c>
      <c r="E17" s="103">
        <v>1</v>
      </c>
      <c r="F17" s="103">
        <v>2</v>
      </c>
      <c r="G17" s="103">
        <v>1</v>
      </c>
      <c r="H17" s="103">
        <v>2</v>
      </c>
      <c r="I17" s="103">
        <v>1</v>
      </c>
      <c r="J17" s="103">
        <v>1</v>
      </c>
      <c r="K17" s="103">
        <v>1</v>
      </c>
      <c r="L17" s="103">
        <v>1</v>
      </c>
      <c r="M17" s="103">
        <v>1</v>
      </c>
      <c r="N17" s="103">
        <v>1</v>
      </c>
      <c r="O17" s="103">
        <v>2</v>
      </c>
      <c r="P17" s="103">
        <v>1</v>
      </c>
      <c r="Q17" s="103">
        <v>0</v>
      </c>
      <c r="R17" s="103">
        <v>0</v>
      </c>
      <c r="S17" s="103">
        <v>0</v>
      </c>
      <c r="T17" s="102">
        <v>15</v>
      </c>
      <c r="U17" s="102">
        <v>4</v>
      </c>
      <c r="V17" s="6">
        <f>T17/$V$1*100</f>
        <v>71.428571428571431</v>
      </c>
    </row>
    <row r="18" spans="1:22" ht="16.5" thickBot="1" x14ac:dyDescent="0.3">
      <c r="A18" s="1">
        <v>13</v>
      </c>
      <c r="B18" s="102" t="s">
        <v>69</v>
      </c>
      <c r="C18" s="104">
        <v>2</v>
      </c>
      <c r="D18" s="102" t="s">
        <v>56</v>
      </c>
      <c r="E18" s="103">
        <v>1</v>
      </c>
      <c r="F18" s="103">
        <v>2</v>
      </c>
      <c r="G18" s="103">
        <v>1</v>
      </c>
      <c r="H18" s="103">
        <v>2</v>
      </c>
      <c r="I18" s="103">
        <v>1</v>
      </c>
      <c r="J18" s="103">
        <v>1</v>
      </c>
      <c r="K18" s="103">
        <v>1</v>
      </c>
      <c r="L18" s="103">
        <v>1</v>
      </c>
      <c r="M18" s="103">
        <v>1</v>
      </c>
      <c r="N18" s="103">
        <v>1</v>
      </c>
      <c r="O18" s="103">
        <v>2</v>
      </c>
      <c r="P18" s="103">
        <v>1</v>
      </c>
      <c r="Q18" s="103">
        <v>1</v>
      </c>
      <c r="R18" s="103">
        <v>1</v>
      </c>
      <c r="S18" s="103">
        <v>1</v>
      </c>
      <c r="T18" s="102">
        <v>18</v>
      </c>
      <c r="U18" s="102">
        <v>5</v>
      </c>
      <c r="V18" s="6">
        <f>T18/$V$1*100</f>
        <v>85.714285714285708</v>
      </c>
    </row>
    <row r="19" spans="1:22" ht="16.5" thickBot="1" x14ac:dyDescent="0.3">
      <c r="A19" s="1">
        <v>14</v>
      </c>
      <c r="B19" s="102" t="s">
        <v>70</v>
      </c>
      <c r="C19" s="101">
        <v>1</v>
      </c>
      <c r="D19" s="102" t="s">
        <v>56</v>
      </c>
      <c r="E19" s="103">
        <v>1</v>
      </c>
      <c r="F19" s="103">
        <v>3</v>
      </c>
      <c r="G19" s="103">
        <v>1</v>
      </c>
      <c r="H19" s="103">
        <v>2</v>
      </c>
      <c r="I19" s="103">
        <v>0</v>
      </c>
      <c r="J19" s="103">
        <v>1</v>
      </c>
      <c r="K19" s="103">
        <v>1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2">
        <v>9</v>
      </c>
      <c r="U19" s="102">
        <v>3</v>
      </c>
      <c r="V19" s="6">
        <f>T19/$V$1*100</f>
        <v>42.857142857142854</v>
      </c>
    </row>
    <row r="20" spans="1:22" ht="16.5" thickBot="1" x14ac:dyDescent="0.3">
      <c r="A20" s="1">
        <v>15</v>
      </c>
      <c r="B20" s="102" t="s">
        <v>71</v>
      </c>
      <c r="C20" s="104">
        <v>2</v>
      </c>
      <c r="D20" s="102" t="s">
        <v>56</v>
      </c>
      <c r="E20" s="103">
        <v>1</v>
      </c>
      <c r="F20" s="103">
        <v>1</v>
      </c>
      <c r="G20" s="103">
        <v>1</v>
      </c>
      <c r="H20" s="103">
        <v>2</v>
      </c>
      <c r="I20" s="103">
        <v>0</v>
      </c>
      <c r="J20" s="103">
        <v>1</v>
      </c>
      <c r="K20" s="103">
        <v>1</v>
      </c>
      <c r="L20" s="103">
        <v>0</v>
      </c>
      <c r="M20" s="103">
        <v>0</v>
      </c>
      <c r="N20" s="103">
        <v>0</v>
      </c>
      <c r="O20" s="103">
        <v>2</v>
      </c>
      <c r="P20" s="103">
        <v>1</v>
      </c>
      <c r="Q20" s="103">
        <v>0</v>
      </c>
      <c r="R20" s="103">
        <v>0</v>
      </c>
      <c r="S20" s="103">
        <v>0</v>
      </c>
      <c r="T20" s="102">
        <v>10</v>
      </c>
      <c r="U20" s="102">
        <v>3</v>
      </c>
      <c r="V20" s="6">
        <f>T20/$V$1*100</f>
        <v>47.619047619047613</v>
      </c>
    </row>
    <row r="21" spans="1:22" ht="16.5" thickBot="1" x14ac:dyDescent="0.3">
      <c r="A21" s="1">
        <v>16</v>
      </c>
      <c r="B21" s="102" t="s">
        <v>72</v>
      </c>
      <c r="C21" s="104">
        <v>1</v>
      </c>
      <c r="D21" s="102" t="s">
        <v>56</v>
      </c>
      <c r="E21" s="103">
        <v>1</v>
      </c>
      <c r="F21" s="103">
        <v>3</v>
      </c>
      <c r="G21" s="103">
        <v>1</v>
      </c>
      <c r="H21" s="103">
        <v>2</v>
      </c>
      <c r="I21" s="103">
        <v>1</v>
      </c>
      <c r="J21" s="103">
        <v>1</v>
      </c>
      <c r="K21" s="103">
        <v>1</v>
      </c>
      <c r="L21" s="103">
        <v>1</v>
      </c>
      <c r="M21" s="103">
        <v>0</v>
      </c>
      <c r="N21" s="103">
        <v>0</v>
      </c>
      <c r="O21" s="103">
        <v>2</v>
      </c>
      <c r="P21" s="103">
        <v>1</v>
      </c>
      <c r="Q21" s="103">
        <v>1</v>
      </c>
      <c r="R21" s="103">
        <v>3</v>
      </c>
      <c r="S21" s="103">
        <v>1</v>
      </c>
      <c r="T21" s="102">
        <v>19</v>
      </c>
      <c r="U21" s="102">
        <v>5</v>
      </c>
      <c r="V21" s="6">
        <f>T21/$V$1*100</f>
        <v>90.476190476190482</v>
      </c>
    </row>
    <row r="22" spans="1:22" ht="16.5" thickBot="1" x14ac:dyDescent="0.3">
      <c r="A22" s="1">
        <v>17</v>
      </c>
      <c r="B22" s="102" t="s">
        <v>73</v>
      </c>
      <c r="C22" s="104">
        <v>1</v>
      </c>
      <c r="D22" s="102" t="s">
        <v>56</v>
      </c>
      <c r="E22" s="103">
        <v>1</v>
      </c>
      <c r="F22" s="103">
        <v>1</v>
      </c>
      <c r="G22" s="103">
        <v>0</v>
      </c>
      <c r="H22" s="103">
        <v>1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2">
        <v>3</v>
      </c>
      <c r="U22" s="102">
        <v>2</v>
      </c>
      <c r="V22" s="6">
        <f>T22/$V$1*100</f>
        <v>14.285714285714285</v>
      </c>
    </row>
    <row r="23" spans="1:22" ht="16.5" thickBot="1" x14ac:dyDescent="0.3">
      <c r="A23" s="1">
        <v>18</v>
      </c>
      <c r="B23" s="102" t="s">
        <v>74</v>
      </c>
      <c r="C23" s="104">
        <v>1</v>
      </c>
      <c r="D23" s="102" t="s">
        <v>56</v>
      </c>
      <c r="E23" s="103">
        <v>1</v>
      </c>
      <c r="F23" s="103">
        <v>2</v>
      </c>
      <c r="G23" s="103">
        <v>1</v>
      </c>
      <c r="H23" s="103">
        <v>2</v>
      </c>
      <c r="I23" s="103">
        <v>1</v>
      </c>
      <c r="J23" s="103">
        <v>1</v>
      </c>
      <c r="K23" s="103">
        <v>1</v>
      </c>
      <c r="L23" s="103">
        <v>1</v>
      </c>
      <c r="M23" s="103" t="s">
        <v>57</v>
      </c>
      <c r="N23" s="103" t="s">
        <v>57</v>
      </c>
      <c r="O23" s="103">
        <v>2</v>
      </c>
      <c r="P23" s="103">
        <v>1</v>
      </c>
      <c r="Q23" s="103" t="s">
        <v>57</v>
      </c>
      <c r="R23" s="103" t="s">
        <v>57</v>
      </c>
      <c r="S23" s="103" t="s">
        <v>57</v>
      </c>
      <c r="T23" s="102">
        <v>13</v>
      </c>
      <c r="U23" s="102">
        <v>4</v>
      </c>
      <c r="V23" s="6">
        <f>T23/$V$1*100</f>
        <v>61.904761904761905</v>
      </c>
    </row>
    <row r="24" spans="1:22" x14ac:dyDescent="0.25">
      <c r="A24" s="1"/>
      <c r="B24" s="1"/>
      <c r="C24" s="2"/>
      <c r="D24" s="2"/>
      <c r="E24" s="7">
        <f>AVERAGE(E6:E23)/E1*100</f>
        <v>100</v>
      </c>
      <c r="F24" s="7">
        <f>AVERAGE(F6:F23)/F1*100</f>
        <v>74.509803921568633</v>
      </c>
      <c r="G24" s="7">
        <f>AVERAGE(G6:G23)/G1*100</f>
        <v>94.444444444444443</v>
      </c>
      <c r="H24" s="7">
        <f>AVERAGE(H6:H23)/H1*100</f>
        <v>88.888888888888886</v>
      </c>
      <c r="I24" s="7">
        <f>AVERAGE(I6:I23)/I1*100</f>
        <v>70.588235294117652</v>
      </c>
      <c r="J24" s="7">
        <f>AVERAGE(J6:J23)/J1*100</f>
        <v>94.444444444444443</v>
      </c>
      <c r="K24" s="7">
        <f>AVERAGE(K6:K23)/K1*100</f>
        <v>88.888888888888886</v>
      </c>
      <c r="L24" s="7">
        <f>AVERAGE(L6:L23)/L1*100</f>
        <v>47.058823529411761</v>
      </c>
      <c r="M24" s="7">
        <f>AVERAGE(M6:M23)/M1*100</f>
        <v>38.461538461538467</v>
      </c>
      <c r="N24" s="7">
        <f>AVERAGE(N6:N23)/N1*100</f>
        <v>38.461538461538467</v>
      </c>
      <c r="O24" s="7">
        <f>AVERAGE(O6:O23)/O1*100</f>
        <v>80.555555555555557</v>
      </c>
      <c r="P24" s="7">
        <f>AVERAGE(P6:P23)/P1*100</f>
        <v>77.777777777777786</v>
      </c>
      <c r="Q24" s="7">
        <f>AVERAGE(Q6:Q23)/Q1*100</f>
        <v>30</v>
      </c>
      <c r="R24" s="7">
        <f>AVERAGE(R6:R23)/R1*100</f>
        <v>23.333333333333332</v>
      </c>
      <c r="S24" s="7">
        <f>AVERAGE(S6:S23)/S1*100</f>
        <v>30</v>
      </c>
      <c r="T24" s="34">
        <f>AVERAGE(T6:T23)</f>
        <v>12.444444444444445</v>
      </c>
      <c r="U24" s="34">
        <f>AVERAGE(U6:U23)</f>
        <v>3.7222222222222223</v>
      </c>
      <c r="V24" s="34">
        <f>AVERAGE(V6:V23)</f>
        <v>59.259259259259267</v>
      </c>
    </row>
    <row r="25" spans="1:22" s="27" customFormat="1" x14ac:dyDescent="0.25">
      <c r="C25" s="35"/>
      <c r="D25" s="35"/>
      <c r="T25" s="36"/>
      <c r="U25" s="35"/>
    </row>
    <row r="26" spans="1:22" x14ac:dyDescent="0.25">
      <c r="E26" s="14">
        <v>18</v>
      </c>
      <c r="T26" s="84" t="s">
        <v>10</v>
      </c>
      <c r="U26" s="85"/>
    </row>
    <row r="27" spans="1:22" x14ac:dyDescent="0.25">
      <c r="E27" s="2">
        <f>COUNTIF(E6:E23,E1)/$E$26</f>
        <v>1</v>
      </c>
      <c r="F27" s="2">
        <f>COUNTIF(F6:F23,F1)/$E$26</f>
        <v>0.44444444444444442</v>
      </c>
      <c r="G27" s="2">
        <f>COUNTIF(G6:G23,G1)/$E$26</f>
        <v>0.94444444444444442</v>
      </c>
      <c r="H27" s="2">
        <f>COUNTIF(H6:H23,H1)/$E$26</f>
        <v>0.77777777777777779</v>
      </c>
      <c r="I27" s="2">
        <f>COUNTIF(I6:I23,I1)/$E$26</f>
        <v>0.66666666666666663</v>
      </c>
      <c r="J27" s="2">
        <f>COUNTIF(J6:J23,J1)/$E$26</f>
        <v>0.94444444444444442</v>
      </c>
      <c r="K27" s="2">
        <f>COUNTIF(K6:K23,K1)/$E$26</f>
        <v>0.88888888888888884</v>
      </c>
      <c r="L27" s="2">
        <f>COUNTIF(L6:L23,L1)/$E$26</f>
        <v>0.44444444444444442</v>
      </c>
      <c r="M27" s="2">
        <f>COUNTIF(M6:M23,M1)/$E$26</f>
        <v>0.27777777777777779</v>
      </c>
      <c r="N27" s="2">
        <f>COUNTIF(N6:N23,N1)/$E$26</f>
        <v>0.27777777777777779</v>
      </c>
      <c r="O27" s="2">
        <f>COUNTIF(O6:O23,O1)/$E$26</f>
        <v>0.77777777777777779</v>
      </c>
      <c r="P27" s="2">
        <f>COUNTIF(P6:P23,P1)/$E$26</f>
        <v>0.77777777777777779</v>
      </c>
      <c r="Q27" s="2">
        <f>COUNTIF(Q6:Q23,Q1)/$E$26</f>
        <v>0.16666666666666666</v>
      </c>
      <c r="R27" s="2">
        <f>COUNTIF(R6:R23,R1)/$E$26</f>
        <v>0.1111111111111111</v>
      </c>
      <c r="S27" s="2">
        <f>COUNTIF(S6:S23,S1)/$E$26</f>
        <v>0.16666666666666666</v>
      </c>
      <c r="T27" s="84" t="s">
        <v>11</v>
      </c>
      <c r="U27" s="85"/>
    </row>
    <row r="28" spans="1:22" x14ac:dyDescent="0.25">
      <c r="E28" s="2">
        <f t="shared" ref="E28:P28" si="0">$E$26-E27-E30-E29</f>
        <v>17</v>
      </c>
      <c r="F28" s="2">
        <f t="shared" si="0"/>
        <v>16.555555555555557</v>
      </c>
      <c r="G28" s="2">
        <f t="shared" si="0"/>
        <v>16.055555555555557</v>
      </c>
      <c r="H28" s="2">
        <f t="shared" si="0"/>
        <v>17.222222222222221</v>
      </c>
      <c r="I28" s="2">
        <f t="shared" si="0"/>
        <v>12.333333333333332</v>
      </c>
      <c r="J28" s="2">
        <f t="shared" si="0"/>
        <v>16.055555555555557</v>
      </c>
      <c r="K28" s="2">
        <f t="shared" si="0"/>
        <v>15.111111111111111</v>
      </c>
      <c r="L28" s="2">
        <f t="shared" si="0"/>
        <v>8.5555555555555571</v>
      </c>
      <c r="M28" s="2">
        <f t="shared" si="0"/>
        <v>9.7222222222222214</v>
      </c>
      <c r="N28" s="2">
        <f t="shared" si="0"/>
        <v>9.7222222222222214</v>
      </c>
      <c r="O28" s="2">
        <f t="shared" si="0"/>
        <v>14.222222222222221</v>
      </c>
      <c r="P28" s="2">
        <f t="shared" si="0"/>
        <v>13.222222222222221</v>
      </c>
      <c r="Q28" s="2">
        <f t="shared" ref="Q28:S28" si="1">$E$26-Q27-Q30-Q29</f>
        <v>10.833333333333332</v>
      </c>
      <c r="R28" s="2">
        <f t="shared" si="1"/>
        <v>10.888888888888889</v>
      </c>
      <c r="S28" s="2">
        <f t="shared" si="1"/>
        <v>10.833333333333332</v>
      </c>
      <c r="T28" s="84" t="s">
        <v>12</v>
      </c>
      <c r="U28" s="85"/>
    </row>
    <row r="29" spans="1:22" x14ac:dyDescent="0.25">
      <c r="E29" s="2">
        <f>COUNTIF(E6:E23,"=N  ")</f>
        <v>0</v>
      </c>
      <c r="F29" s="2">
        <f>COUNTIF(F6:F23,"=N  ")</f>
        <v>0</v>
      </c>
      <c r="G29" s="2">
        <f>COUNTIF(G6:G23,"=N  ")</f>
        <v>0</v>
      </c>
      <c r="H29" s="2">
        <f>COUNTIF(H6:H23,"=N  ")</f>
        <v>0</v>
      </c>
      <c r="I29" s="2">
        <f>COUNTIF(I6:I23,"=N  ")</f>
        <v>0</v>
      </c>
      <c r="J29" s="2">
        <f>COUNTIF(J6:J23,"=N  ")</f>
        <v>0</v>
      </c>
      <c r="K29" s="2">
        <f>COUNTIF(K6:K23,"=N  ")</f>
        <v>0</v>
      </c>
      <c r="L29" s="2">
        <f>COUNTIF(L6:L23,"=N  ")</f>
        <v>0</v>
      </c>
      <c r="M29" s="2">
        <f>COUNTIF(M6:M23,"=N  ")</f>
        <v>0</v>
      </c>
      <c r="N29" s="2">
        <f>COUNTIF(N6:N23,"=N  ")</f>
        <v>0</v>
      </c>
      <c r="O29" s="2">
        <f>COUNTIF(O6:O23,"=N  ")</f>
        <v>0</v>
      </c>
      <c r="P29" s="2">
        <f>COUNTIF(P6:P23,"=N  ")</f>
        <v>0</v>
      </c>
      <c r="Q29" s="2">
        <f>COUNTIF(Q6:Q23,"=N  ")</f>
        <v>0</v>
      </c>
      <c r="R29" s="2">
        <f>COUNTIF(R6:R23,"=N  ")</f>
        <v>0</v>
      </c>
      <c r="S29" s="2">
        <f>COUNTIF(S6:S23,"=N  ")</f>
        <v>0</v>
      </c>
      <c r="T29" s="84" t="s">
        <v>9</v>
      </c>
      <c r="U29" s="85"/>
    </row>
    <row r="30" spans="1:22" x14ac:dyDescent="0.25">
      <c r="E30" s="2">
        <f>COUNTIF(E6:E23,"=0")</f>
        <v>0</v>
      </c>
      <c r="F30" s="2">
        <f>COUNTIF(F6:F23,"=0")</f>
        <v>1</v>
      </c>
      <c r="G30" s="2">
        <f>COUNTIF(G6:G23,"=0")</f>
        <v>1</v>
      </c>
      <c r="H30" s="2">
        <f>COUNTIF(H6:H23,"=0")</f>
        <v>0</v>
      </c>
      <c r="I30" s="2">
        <f>COUNTIF(I6:I23,"=0")</f>
        <v>5</v>
      </c>
      <c r="J30" s="2">
        <f>COUNTIF(J6:J23,"=0")</f>
        <v>1</v>
      </c>
      <c r="K30" s="2">
        <f>COUNTIF(K6:K23,"=0")</f>
        <v>2</v>
      </c>
      <c r="L30" s="2">
        <f>COUNTIF(L6:L23,"=0")</f>
        <v>9</v>
      </c>
      <c r="M30" s="2">
        <f>COUNTIF(M6:M23,"=0")</f>
        <v>8</v>
      </c>
      <c r="N30" s="2">
        <f>COUNTIF(N6:N23,"=0")</f>
        <v>8</v>
      </c>
      <c r="O30" s="2">
        <f>COUNTIF(O6:O23,"=0")</f>
        <v>3</v>
      </c>
      <c r="P30" s="2">
        <f>COUNTIF(P6:P23,"=0")</f>
        <v>4</v>
      </c>
      <c r="Q30" s="2">
        <f>COUNTIF(Q6:Q23,"=0")</f>
        <v>7</v>
      </c>
      <c r="R30" s="2">
        <f>COUNTIF(R6:R23,"=0")</f>
        <v>7</v>
      </c>
      <c r="S30" s="2">
        <f>COUNTIF(S6:S23,"=0")</f>
        <v>7</v>
      </c>
      <c r="T30" s="84" t="s">
        <v>8</v>
      </c>
      <c r="U30" s="85"/>
    </row>
    <row r="33" spans="3:22" x14ac:dyDescent="0.25">
      <c r="C33"/>
      <c r="D33"/>
      <c r="T33" s="30" t="s">
        <v>13</v>
      </c>
      <c r="U33" s="14">
        <f>COUNTIF(U6:U23,"=2")</f>
        <v>1</v>
      </c>
      <c r="V33" s="15">
        <f>U33/$E$26*100</f>
        <v>5.5555555555555554</v>
      </c>
    </row>
    <row r="34" spans="3:22" x14ac:dyDescent="0.25">
      <c r="C34"/>
      <c r="D34"/>
      <c r="T34" s="31" t="s">
        <v>14</v>
      </c>
      <c r="U34" s="8">
        <f>COUNTIF(U6:U23,"=3")</f>
        <v>6</v>
      </c>
      <c r="V34" s="13">
        <f>U34/$E$26*100</f>
        <v>33.333333333333329</v>
      </c>
    </row>
    <row r="35" spans="3:22" x14ac:dyDescent="0.25">
      <c r="C35"/>
      <c r="D35"/>
      <c r="T35" s="32" t="s">
        <v>15</v>
      </c>
      <c r="U35" s="11">
        <f>COUNTIF(U6:U23,"=4")</f>
        <v>8</v>
      </c>
      <c r="V35" s="12">
        <f>U35/$E$26*100</f>
        <v>44.444444444444443</v>
      </c>
    </row>
    <row r="36" spans="3:22" x14ac:dyDescent="0.25">
      <c r="C36"/>
      <c r="D36"/>
      <c r="T36" s="33" t="s">
        <v>16</v>
      </c>
      <c r="U36" s="9">
        <f>COUNTIF(U6:U23,"=5")</f>
        <v>3</v>
      </c>
      <c r="V36" s="10">
        <f>U36/$E$26*100</f>
        <v>16.666666666666664</v>
      </c>
    </row>
    <row r="38" spans="3:22" x14ac:dyDescent="0.25">
      <c r="C38"/>
      <c r="D38"/>
      <c r="E38" s="80" t="s">
        <v>51</v>
      </c>
      <c r="F38" s="81"/>
      <c r="G38" s="81"/>
      <c r="H38" s="81"/>
      <c r="I38" s="82"/>
      <c r="J38" s="62" t="s">
        <v>50</v>
      </c>
      <c r="K38" s="62" t="s">
        <v>49</v>
      </c>
      <c r="T38" s="83"/>
      <c r="U38" s="83"/>
      <c r="V38" s="63">
        <f>COUNTIF(V6:V23,100)</f>
        <v>0</v>
      </c>
    </row>
    <row r="39" spans="3:22" x14ac:dyDescent="0.25">
      <c r="C39"/>
      <c r="D39"/>
      <c r="E39" s="86" t="s">
        <v>44</v>
      </c>
      <c r="F39" s="86"/>
      <c r="G39" s="86"/>
      <c r="H39" s="86"/>
      <c r="I39" s="86"/>
      <c r="J39" s="7">
        <f>COUNTIF(V6:V23,"&gt;=85")</f>
        <v>3</v>
      </c>
      <c r="K39" s="7">
        <f>J39/E26*100</f>
        <v>16.666666666666664</v>
      </c>
      <c r="T39" s="75"/>
      <c r="U39" s="76"/>
      <c r="V39" s="7">
        <f>SUM(U34:U36)/$E$26*100</f>
        <v>94.444444444444443</v>
      </c>
    </row>
    <row r="40" spans="3:22" x14ac:dyDescent="0.25">
      <c r="C40"/>
      <c r="D40"/>
      <c r="E40" s="86" t="s">
        <v>45</v>
      </c>
      <c r="F40" s="86"/>
      <c r="G40" s="86"/>
      <c r="H40" s="86"/>
      <c r="I40" s="86"/>
      <c r="J40" s="7">
        <f>COUNTIF(V6:V23,"&gt;=75")-J39</f>
        <v>0</v>
      </c>
      <c r="K40" s="7">
        <f>J40/E26*100</f>
        <v>0</v>
      </c>
      <c r="T40" s="75"/>
      <c r="U40" s="76"/>
      <c r="V40" s="7">
        <f>SUM(U35:U36)/$E$26*100</f>
        <v>61.111111111111114</v>
      </c>
    </row>
    <row r="41" spans="3:22" x14ac:dyDescent="0.25">
      <c r="C41"/>
      <c r="D41"/>
      <c r="E41" s="86" t="s">
        <v>46</v>
      </c>
      <c r="F41" s="86"/>
      <c r="G41" s="86"/>
      <c r="H41" s="86"/>
      <c r="I41" s="86"/>
      <c r="J41" s="7">
        <f>COUNTIF(V6:V23,"&gt;=65")-J40-J39</f>
        <v>4</v>
      </c>
      <c r="K41" s="7">
        <f>J41/E26*100</f>
        <v>22.222222222222221</v>
      </c>
      <c r="T41" s="83"/>
      <c r="U41" s="83"/>
      <c r="V41" s="7">
        <f>AVERAGE(T6:T23)</f>
        <v>12.444444444444445</v>
      </c>
    </row>
    <row r="42" spans="3:22" x14ac:dyDescent="0.25">
      <c r="C42"/>
      <c r="D42"/>
      <c r="E42" s="86" t="s">
        <v>47</v>
      </c>
      <c r="F42" s="86"/>
      <c r="G42" s="86"/>
      <c r="H42" s="86"/>
      <c r="I42" s="86"/>
      <c r="J42" s="7">
        <f>COUNTIF(V6:V23,"&gt;=50")-J41-J40-J39</f>
        <v>4</v>
      </c>
      <c r="K42" s="7">
        <f>J42/E26*100</f>
        <v>22.222222222222221</v>
      </c>
      <c r="T42" s="83"/>
      <c r="U42" s="83"/>
      <c r="V42" s="7">
        <f>AVERAGE(U6:U23)</f>
        <v>3.7222222222222223</v>
      </c>
    </row>
    <row r="43" spans="3:22" x14ac:dyDescent="0.25">
      <c r="E43" s="86" t="s">
        <v>48</v>
      </c>
      <c r="F43" s="86"/>
      <c r="G43" s="86"/>
      <c r="H43" s="86"/>
      <c r="I43" s="86"/>
      <c r="J43" s="7">
        <f>COUNTIF(V6:V23,"&lt;50")</f>
        <v>7</v>
      </c>
      <c r="K43" s="7">
        <f>J43/E26*100</f>
        <v>38.888888888888893</v>
      </c>
      <c r="T43" s="83"/>
      <c r="U43" s="83"/>
      <c r="V43" s="7">
        <f>AVERAGE(V6:V23)</f>
        <v>59.259259259259267</v>
      </c>
    </row>
  </sheetData>
  <autoFilter ref="E3:V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5">
    <mergeCell ref="E43:I43"/>
    <mergeCell ref="E41:I41"/>
    <mergeCell ref="E42:I42"/>
    <mergeCell ref="E40:I40"/>
    <mergeCell ref="E39:I39"/>
    <mergeCell ref="T41:U41"/>
    <mergeCell ref="T42:U42"/>
    <mergeCell ref="T43:U43"/>
    <mergeCell ref="T26:U26"/>
    <mergeCell ref="T27:U27"/>
    <mergeCell ref="T28:U28"/>
    <mergeCell ref="T29:U29"/>
    <mergeCell ref="T30:U30"/>
    <mergeCell ref="T38:U38"/>
    <mergeCell ref="U3:U5"/>
    <mergeCell ref="V3:V5"/>
    <mergeCell ref="C3:C5"/>
    <mergeCell ref="T39:U39"/>
    <mergeCell ref="T40:U40"/>
    <mergeCell ref="E38:I38"/>
    <mergeCell ref="B3:B5"/>
    <mergeCell ref="A3:A5"/>
    <mergeCell ref="D3:D5"/>
    <mergeCell ref="E3:S3"/>
    <mergeCell ref="T3:T5"/>
  </mergeCells>
  <conditionalFormatting sqref="E24:S24">
    <cfRule type="cellIs" dxfId="18" priority="5" operator="lessThan">
      <formula>50</formula>
    </cfRule>
  </conditionalFormatting>
  <conditionalFormatting sqref="U6:U23">
    <cfRule type="cellIs" dxfId="17" priority="1" operator="equal">
      <formula>3</formula>
    </cfRule>
    <cfRule type="cellIs" dxfId="16" priority="2" operator="equal">
      <formula>4</formula>
    </cfRule>
    <cfRule type="cellIs" dxfId="15" priority="3" operator="equal">
      <formula>2</formula>
    </cfRule>
    <cfRule type="cellIs" dxfId="14" priority="4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24:P24 E27:P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85" zoomScaleNormal="85" workbookViewId="0">
      <selection activeCell="L3" sqref="L3"/>
    </sheetView>
  </sheetViews>
  <sheetFormatPr defaultRowHeight="12.75" x14ac:dyDescent="0.2"/>
  <cols>
    <col min="1" max="1" width="9.140625" style="40"/>
    <col min="2" max="2" width="86.42578125" style="40" customWidth="1"/>
    <col min="3" max="6" width="9.85546875" style="40" customWidth="1"/>
    <col min="7" max="16384" width="9.140625" style="40"/>
  </cols>
  <sheetData>
    <row r="1" spans="1:9" s="37" customFormat="1" x14ac:dyDescent="0.2">
      <c r="A1" s="45"/>
      <c r="B1" s="45"/>
      <c r="C1" s="45"/>
      <c r="G1" s="46"/>
      <c r="H1" s="87"/>
      <c r="I1" s="87"/>
    </row>
    <row r="2" spans="1:9" s="48" customFormat="1" ht="75" x14ac:dyDescent="0.2">
      <c r="A2" s="38" t="s">
        <v>33</v>
      </c>
      <c r="B2" s="39" t="s">
        <v>41</v>
      </c>
      <c r="C2" s="41" t="s">
        <v>40</v>
      </c>
      <c r="D2" s="49" t="s">
        <v>37</v>
      </c>
      <c r="E2" s="47" t="s">
        <v>38</v>
      </c>
      <c r="F2" s="47" t="s">
        <v>39</v>
      </c>
      <c r="G2" s="26" t="s">
        <v>43</v>
      </c>
      <c r="H2" s="39" t="s">
        <v>90</v>
      </c>
      <c r="I2" s="26" t="s">
        <v>34</v>
      </c>
    </row>
    <row r="3" spans="1:9" ht="105" x14ac:dyDescent="0.25">
      <c r="A3" s="39">
        <v>1</v>
      </c>
      <c r="B3" s="107" t="s">
        <v>75</v>
      </c>
      <c r="C3" s="41">
        <v>1</v>
      </c>
      <c r="D3" s="108">
        <v>100</v>
      </c>
      <c r="E3" s="108">
        <v>86.27</v>
      </c>
      <c r="F3" s="108">
        <v>79.569999999999993</v>
      </c>
      <c r="G3" s="42">
        <f>1-I3</f>
        <v>0</v>
      </c>
      <c r="H3" s="50">
        <f>'7А'!X2</f>
        <v>18</v>
      </c>
      <c r="I3" s="43">
        <f>'1'!E27</f>
        <v>1</v>
      </c>
    </row>
    <row r="4" spans="1:9" ht="75" x14ac:dyDescent="0.25">
      <c r="A4" s="39">
        <v>2</v>
      </c>
      <c r="B4" s="107" t="s">
        <v>76</v>
      </c>
      <c r="C4" s="41">
        <v>3</v>
      </c>
      <c r="D4" s="108">
        <v>70.37</v>
      </c>
      <c r="E4" s="108">
        <v>64.37</v>
      </c>
      <c r="F4" s="108">
        <v>58.83</v>
      </c>
      <c r="G4" s="42">
        <f t="shared" ref="G4:G14" si="0">1-I4</f>
        <v>0.55555555555555558</v>
      </c>
      <c r="H4" s="50">
        <f>'7А'!Y2</f>
        <v>8</v>
      </c>
      <c r="I4" s="43">
        <f>'1'!F27</f>
        <v>0.44444444444444442</v>
      </c>
    </row>
    <row r="5" spans="1:9" ht="15" x14ac:dyDescent="0.25">
      <c r="A5" s="39">
        <v>3</v>
      </c>
      <c r="B5" s="109" t="s">
        <v>77</v>
      </c>
      <c r="C5" s="41">
        <v>1</v>
      </c>
      <c r="D5" s="108">
        <v>94.44</v>
      </c>
      <c r="E5" s="108">
        <v>66.900000000000006</v>
      </c>
      <c r="F5" s="108">
        <v>57.09</v>
      </c>
      <c r="G5" s="42">
        <f t="shared" si="0"/>
        <v>5.555555555555558E-2</v>
      </c>
      <c r="H5" s="50">
        <f>'7А'!Z2</f>
        <v>17</v>
      </c>
      <c r="I5" s="43">
        <f>'1'!G27</f>
        <v>0.94444444444444442</v>
      </c>
    </row>
    <row r="6" spans="1:9" ht="75" x14ac:dyDescent="0.25">
      <c r="A6" s="39">
        <v>4</v>
      </c>
      <c r="B6" s="107" t="s">
        <v>78</v>
      </c>
      <c r="C6" s="41">
        <v>2</v>
      </c>
      <c r="D6" s="108">
        <v>88.89</v>
      </c>
      <c r="E6" s="108">
        <v>76.91</v>
      </c>
      <c r="F6" s="108">
        <v>71.3</v>
      </c>
      <c r="G6" s="42">
        <f t="shared" si="0"/>
        <v>0.22222222222222221</v>
      </c>
      <c r="H6" s="50">
        <f>'7А'!AA2</f>
        <v>14</v>
      </c>
      <c r="I6" s="43">
        <f>'1'!H27</f>
        <v>0.77777777777777779</v>
      </c>
    </row>
    <row r="7" spans="1:9" ht="75" x14ac:dyDescent="0.25">
      <c r="A7" s="39">
        <v>5</v>
      </c>
      <c r="B7" s="107" t="s">
        <v>79</v>
      </c>
      <c r="C7" s="44">
        <v>1</v>
      </c>
      <c r="D7" s="108">
        <v>66.67</v>
      </c>
      <c r="E7" s="108">
        <v>73.709999999999994</v>
      </c>
      <c r="F7" s="108">
        <v>64.44</v>
      </c>
      <c r="G7" s="42">
        <f t="shared" si="0"/>
        <v>0.33333333333333337</v>
      </c>
      <c r="H7" s="60">
        <f>'7А'!AB2</f>
        <v>12</v>
      </c>
      <c r="I7" s="61">
        <f>'1'!I27</f>
        <v>0.66666666666666663</v>
      </c>
    </row>
    <row r="8" spans="1:9" ht="15" x14ac:dyDescent="0.25">
      <c r="A8" s="39">
        <v>6</v>
      </c>
      <c r="B8" s="109" t="s">
        <v>80</v>
      </c>
      <c r="C8" s="44">
        <v>1</v>
      </c>
      <c r="D8" s="108">
        <v>94.44</v>
      </c>
      <c r="E8" s="108">
        <v>79.12</v>
      </c>
      <c r="F8" s="108">
        <v>73.03</v>
      </c>
      <c r="G8" s="42">
        <f t="shared" si="0"/>
        <v>5.555555555555558E-2</v>
      </c>
      <c r="H8" s="60">
        <f>'7А'!AC2</f>
        <v>17</v>
      </c>
      <c r="I8" s="61">
        <f>'1'!J27</f>
        <v>0.94444444444444442</v>
      </c>
    </row>
    <row r="9" spans="1:9" ht="105" x14ac:dyDescent="0.25">
      <c r="A9" s="39">
        <v>7</v>
      </c>
      <c r="B9" s="107" t="s">
        <v>81</v>
      </c>
      <c r="C9" s="44">
        <v>1</v>
      </c>
      <c r="D9" s="108">
        <v>88.89</v>
      </c>
      <c r="E9" s="108">
        <v>82.21</v>
      </c>
      <c r="F9" s="108">
        <v>75.5</v>
      </c>
      <c r="G9" s="42">
        <f t="shared" si="0"/>
        <v>0.11111111111111116</v>
      </c>
      <c r="H9" s="60">
        <f>'7А'!AD2</f>
        <v>16</v>
      </c>
      <c r="I9" s="61">
        <f>'1'!K27</f>
        <v>0.88888888888888884</v>
      </c>
    </row>
    <row r="10" spans="1:9" ht="15" x14ac:dyDescent="0.25">
      <c r="A10" s="39">
        <v>8</v>
      </c>
      <c r="B10" s="109" t="s">
        <v>82</v>
      </c>
      <c r="C10" s="44">
        <v>1</v>
      </c>
      <c r="D10" s="108">
        <v>44.44</v>
      </c>
      <c r="E10" s="108">
        <v>65.61</v>
      </c>
      <c r="F10" s="108">
        <v>56.76</v>
      </c>
      <c r="G10" s="42">
        <f t="shared" si="0"/>
        <v>0.55555555555555558</v>
      </c>
      <c r="H10" s="60">
        <f>'7А'!AE2</f>
        <v>8</v>
      </c>
      <c r="I10" s="61">
        <f>'1'!L27</f>
        <v>0.44444444444444442</v>
      </c>
    </row>
    <row r="11" spans="1:9" ht="15" x14ac:dyDescent="0.25">
      <c r="A11" s="39">
        <v>9</v>
      </c>
      <c r="B11" s="109" t="s">
        <v>83</v>
      </c>
      <c r="C11" s="44">
        <v>1</v>
      </c>
      <c r="D11" s="108">
        <v>27.78</v>
      </c>
      <c r="E11" s="108">
        <v>57.09</v>
      </c>
      <c r="F11" s="108">
        <v>45.13</v>
      </c>
      <c r="G11" s="42">
        <f t="shared" si="0"/>
        <v>0.72222222222222221</v>
      </c>
      <c r="H11" s="60">
        <f>'7А'!AF2</f>
        <v>5</v>
      </c>
      <c r="I11" s="61">
        <f>'1'!M27</f>
        <v>0.27777777777777779</v>
      </c>
    </row>
    <row r="12" spans="1:9" ht="15" x14ac:dyDescent="0.25">
      <c r="A12" s="39">
        <v>10</v>
      </c>
      <c r="B12" s="109" t="s">
        <v>84</v>
      </c>
      <c r="C12" s="44">
        <v>1</v>
      </c>
      <c r="D12" s="108">
        <v>27.78</v>
      </c>
      <c r="E12" s="108">
        <v>38.89</v>
      </c>
      <c r="F12" s="108">
        <v>27.85</v>
      </c>
      <c r="G12" s="42">
        <f t="shared" si="0"/>
        <v>0.72222222222222221</v>
      </c>
      <c r="H12" s="60">
        <f>'7А'!AG2</f>
        <v>5</v>
      </c>
      <c r="I12" s="61">
        <f>'1'!N27</f>
        <v>0.27777777777777779</v>
      </c>
    </row>
    <row r="13" spans="1:9" ht="15" x14ac:dyDescent="0.25">
      <c r="A13" s="39">
        <v>11</v>
      </c>
      <c r="B13" s="109" t="s">
        <v>85</v>
      </c>
      <c r="C13" s="44">
        <v>2</v>
      </c>
      <c r="D13" s="108">
        <v>80.56</v>
      </c>
      <c r="E13" s="108">
        <v>68.430000000000007</v>
      </c>
      <c r="F13" s="108">
        <v>61.85</v>
      </c>
      <c r="G13" s="42">
        <f t="shared" si="0"/>
        <v>0.22222222222222221</v>
      </c>
      <c r="H13" s="60">
        <f>'7А'!AH2</f>
        <v>14</v>
      </c>
      <c r="I13" s="61">
        <f>'1'!O27</f>
        <v>0.77777777777777779</v>
      </c>
    </row>
    <row r="14" spans="1:9" ht="15" x14ac:dyDescent="0.25">
      <c r="A14" s="39">
        <v>12</v>
      </c>
      <c r="B14" s="109" t="s">
        <v>86</v>
      </c>
      <c r="C14" s="44">
        <v>1</v>
      </c>
      <c r="D14" s="108">
        <v>77.78</v>
      </c>
      <c r="E14" s="108">
        <v>72.52</v>
      </c>
      <c r="F14" s="108">
        <v>65.55</v>
      </c>
      <c r="G14" s="42">
        <f t="shared" si="0"/>
        <v>0.22222222222222221</v>
      </c>
      <c r="H14" s="60">
        <f>'7А'!AI2</f>
        <v>14</v>
      </c>
      <c r="I14" s="61">
        <f>'1'!P27</f>
        <v>0.77777777777777779</v>
      </c>
    </row>
    <row r="15" spans="1:9" ht="15" x14ac:dyDescent="0.25">
      <c r="A15" s="39">
        <v>13</v>
      </c>
      <c r="B15" s="109" t="s">
        <v>87</v>
      </c>
      <c r="C15" s="44">
        <v>1</v>
      </c>
      <c r="D15" s="108">
        <v>16.670000000000002</v>
      </c>
      <c r="E15" s="108">
        <v>69.98</v>
      </c>
      <c r="F15" s="108">
        <v>64.63</v>
      </c>
      <c r="G15" s="42">
        <f>1-I15</f>
        <v>0.83333333333333337</v>
      </c>
      <c r="H15" s="60">
        <f>'7А'!AJ2</f>
        <v>3</v>
      </c>
      <c r="I15" s="61">
        <f>'1'!Q27</f>
        <v>0.16666666666666666</v>
      </c>
    </row>
    <row r="16" spans="1:9" ht="15" x14ac:dyDescent="0.25">
      <c r="A16" s="39">
        <v>14</v>
      </c>
      <c r="B16" s="109" t="s">
        <v>88</v>
      </c>
      <c r="C16" s="44">
        <v>3</v>
      </c>
      <c r="D16" s="108">
        <v>12.96</v>
      </c>
      <c r="E16" s="108">
        <v>40.28</v>
      </c>
      <c r="F16" s="108">
        <v>33.85</v>
      </c>
      <c r="G16" s="42">
        <f>1-I16</f>
        <v>0.88888888888888884</v>
      </c>
      <c r="H16" s="60">
        <f>'7А'!AK2</f>
        <v>2</v>
      </c>
      <c r="I16" s="61">
        <f>'1'!R27</f>
        <v>0.1111111111111111</v>
      </c>
    </row>
    <row r="17" spans="1:9" ht="15" x14ac:dyDescent="0.25">
      <c r="A17" s="39">
        <v>15</v>
      </c>
      <c r="B17" s="109" t="s">
        <v>89</v>
      </c>
      <c r="C17" s="44">
        <v>1</v>
      </c>
      <c r="D17" s="108">
        <v>16.670000000000002</v>
      </c>
      <c r="E17" s="108">
        <v>49.04</v>
      </c>
      <c r="F17" s="108">
        <v>41.47</v>
      </c>
      <c r="G17" s="42">
        <f>1-I17</f>
        <v>0.83333333333333337</v>
      </c>
      <c r="H17" s="60">
        <f>'7А'!AL2</f>
        <v>3</v>
      </c>
      <c r="I17" s="61">
        <f>'1'!S27</f>
        <v>0.16666666666666666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opLeftCell="F1" zoomScale="70" zoomScaleNormal="70" workbookViewId="0">
      <selection activeCell="AO10" sqref="AO10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9" width="6.7109375" customWidth="1"/>
    <col min="20" max="20" width="7.5703125" style="28" customWidth="1"/>
    <col min="21" max="21" width="8.7109375" style="3" bestFit="1" customWidth="1"/>
    <col min="24" max="38" width="7.28515625" customWidth="1"/>
  </cols>
  <sheetData>
    <row r="1" spans="1:40" x14ac:dyDescent="0.25">
      <c r="D1" s="29" t="s">
        <v>35</v>
      </c>
      <c r="E1" s="4">
        <f>'1'!E1</f>
        <v>1</v>
      </c>
      <c r="F1" s="4">
        <f>'1'!F1</f>
        <v>3</v>
      </c>
      <c r="G1" s="4">
        <f>'1'!G1</f>
        <v>1</v>
      </c>
      <c r="H1" s="4">
        <f>'1'!H1</f>
        <v>2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1</v>
      </c>
      <c r="O1" s="4">
        <f>'1'!O1</f>
        <v>2</v>
      </c>
      <c r="P1" s="4">
        <f>'1'!P1</f>
        <v>1</v>
      </c>
      <c r="Q1" s="4">
        <f>'1'!Q1</f>
        <v>1</v>
      </c>
      <c r="R1" s="4">
        <f>'1'!R1</f>
        <v>3</v>
      </c>
      <c r="S1" s="4">
        <f>'1'!S1</f>
        <v>1</v>
      </c>
      <c r="V1" s="5">
        <f>SUM(E1:S1)</f>
        <v>21</v>
      </c>
      <c r="X1" s="70">
        <v>18</v>
      </c>
      <c r="AM1" s="88" t="s">
        <v>10</v>
      </c>
      <c r="AN1" s="89"/>
    </row>
    <row r="2" spans="1:40" x14ac:dyDescent="0.25">
      <c r="X2" s="2">
        <f>COUNTIF(E6:E23,E1)</f>
        <v>18</v>
      </c>
      <c r="Y2" s="2">
        <f>COUNTIF(F6:F23,F1)</f>
        <v>8</v>
      </c>
      <c r="Z2" s="2">
        <f>COUNTIF(G6:G23,G1)</f>
        <v>17</v>
      </c>
      <c r="AA2" s="2">
        <f>COUNTIF(H6:H23,H1)</f>
        <v>14</v>
      </c>
      <c r="AB2" s="2">
        <f>COUNTIF(I6:I23,I1)</f>
        <v>12</v>
      </c>
      <c r="AC2" s="2">
        <f>COUNTIF(J6:J23,J1)</f>
        <v>17</v>
      </c>
      <c r="AD2" s="2">
        <f>COUNTIF(K6:K23,K1)</f>
        <v>16</v>
      </c>
      <c r="AE2" s="2">
        <f>COUNTIF(L6:L23,L1)</f>
        <v>8</v>
      </c>
      <c r="AF2" s="2">
        <f>COUNTIF(M6:M23,M1)</f>
        <v>5</v>
      </c>
      <c r="AG2" s="2">
        <f>COUNTIF(N6:N23,N1)</f>
        <v>5</v>
      </c>
      <c r="AH2" s="2">
        <f>COUNTIF(O6:O23,O1)</f>
        <v>14</v>
      </c>
      <c r="AI2" s="2">
        <f>COUNTIF(P6:P23,P1)</f>
        <v>14</v>
      </c>
      <c r="AJ2" s="2">
        <f>COUNTIF(Q6:Q23,Q1)</f>
        <v>3</v>
      </c>
      <c r="AK2" s="2">
        <f>COUNTIF(R6:R23,R1)</f>
        <v>2</v>
      </c>
      <c r="AL2" s="2">
        <f>COUNTIF(S6:S23,S1)</f>
        <v>3</v>
      </c>
      <c r="AM2" s="88" t="s">
        <v>11</v>
      </c>
      <c r="AN2" s="89"/>
    </row>
    <row r="3" spans="1:40" x14ac:dyDescent="0.25">
      <c r="A3" s="71" t="s">
        <v>0</v>
      </c>
      <c r="B3" s="71" t="s">
        <v>1</v>
      </c>
      <c r="C3" s="71" t="s">
        <v>3</v>
      </c>
      <c r="D3" s="71" t="s">
        <v>36</v>
      </c>
      <c r="E3" s="74" t="s">
        <v>6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7" t="s">
        <v>4</v>
      </c>
      <c r="U3" s="77" t="s">
        <v>5</v>
      </c>
      <c r="V3" s="71" t="s">
        <v>7</v>
      </c>
      <c r="X3" s="2">
        <f t="shared" ref="X3:AH3" si="0">$X$1-X2-X5-X4</f>
        <v>0</v>
      </c>
      <c r="Y3" s="2">
        <f t="shared" si="0"/>
        <v>9</v>
      </c>
      <c r="Z3" s="2">
        <f t="shared" si="0"/>
        <v>0</v>
      </c>
      <c r="AA3" s="2">
        <f t="shared" si="0"/>
        <v>4</v>
      </c>
      <c r="AB3" s="2">
        <f t="shared" si="0"/>
        <v>1</v>
      </c>
      <c r="AC3" s="2">
        <f t="shared" si="0"/>
        <v>0</v>
      </c>
      <c r="AD3" s="2">
        <f t="shared" si="0"/>
        <v>0</v>
      </c>
      <c r="AE3" s="2">
        <f t="shared" si="0"/>
        <v>1</v>
      </c>
      <c r="AF3" s="2">
        <f t="shared" si="0"/>
        <v>5</v>
      </c>
      <c r="AG3" s="2">
        <f t="shared" si="0"/>
        <v>5</v>
      </c>
      <c r="AH3" s="2">
        <f t="shared" si="0"/>
        <v>1</v>
      </c>
      <c r="AI3" s="2">
        <f t="shared" ref="AI3" si="1">$X$1-AI2-AI5-AI4</f>
        <v>0</v>
      </c>
      <c r="AJ3" s="2">
        <f t="shared" ref="AJ3" si="2">$X$1-AJ2-AJ5-AJ4</f>
        <v>8</v>
      </c>
      <c r="AK3" s="2">
        <f t="shared" ref="AK3" si="3">$X$1-AK2-AK5-AK4</f>
        <v>9</v>
      </c>
      <c r="AL3" s="2">
        <f t="shared" ref="AL3" si="4">$X$1-AL2-AL5-AL4</f>
        <v>8</v>
      </c>
      <c r="AM3" s="88" t="s">
        <v>12</v>
      </c>
      <c r="AN3" s="89"/>
    </row>
    <row r="4" spans="1:40" x14ac:dyDescent="0.25">
      <c r="A4" s="72"/>
      <c r="B4" s="72"/>
      <c r="C4" s="72"/>
      <c r="D4" s="7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8"/>
      <c r="U4" s="78"/>
      <c r="V4" s="72"/>
      <c r="X4" s="2">
        <f>COUNTIF(E6:E23,"=N  ")</f>
        <v>0</v>
      </c>
      <c r="Y4" s="2">
        <f>COUNTIF(F6:F23,"=N  ")</f>
        <v>0</v>
      </c>
      <c r="Z4" s="2">
        <f>COUNTIF(G6:G23,"=N  ")</f>
        <v>0</v>
      </c>
      <c r="AA4" s="2">
        <f>COUNTIF(H6:H23,"=N  ")</f>
        <v>0</v>
      </c>
      <c r="AB4" s="2">
        <f>COUNTIF(I6:I23,"=N  ")</f>
        <v>0</v>
      </c>
      <c r="AC4" s="2">
        <f>COUNTIF(J6:J23,"=N  ")</f>
        <v>0</v>
      </c>
      <c r="AD4" s="2">
        <f>COUNTIF(K6:K23,"=N  ")</f>
        <v>0</v>
      </c>
      <c r="AE4" s="2">
        <f>COUNTIF(L6:L23,"=N  ")</f>
        <v>0</v>
      </c>
      <c r="AF4" s="2">
        <f>COUNTIF(M6:M23,"=N  ")</f>
        <v>0</v>
      </c>
      <c r="AG4" s="2">
        <f>COUNTIF(N6:N23,"=N  ")</f>
        <v>0</v>
      </c>
      <c r="AH4" s="2">
        <f>COUNTIF(O6:O23,"=N  ")</f>
        <v>0</v>
      </c>
      <c r="AI4" s="2">
        <f>COUNTIF(P6:P23,"=N  ")</f>
        <v>0</v>
      </c>
      <c r="AJ4" s="2">
        <f>COUNTIF(Q6:Q23,"=N  ")</f>
        <v>0</v>
      </c>
      <c r="AK4" s="2">
        <f>COUNTIF(R6:R23,"=N  ")</f>
        <v>0</v>
      </c>
      <c r="AL4" s="2">
        <f>COUNTIF(S6:S23,"=N  ")</f>
        <v>0</v>
      </c>
      <c r="AM4" s="88" t="s">
        <v>9</v>
      </c>
      <c r="AN4" s="89"/>
    </row>
    <row r="5" spans="1:40" ht="15.75" thickBot="1" x14ac:dyDescent="0.3">
      <c r="A5" s="73"/>
      <c r="B5" s="73"/>
      <c r="C5" s="73"/>
      <c r="D5" s="73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79"/>
      <c r="U5" s="79"/>
      <c r="V5" s="73"/>
      <c r="X5" s="2">
        <f>COUNTIF(E6:E23,"=0")</f>
        <v>0</v>
      </c>
      <c r="Y5" s="2">
        <f>COUNTIF(F6:F23,"=0")</f>
        <v>1</v>
      </c>
      <c r="Z5" s="2">
        <f>COUNTIF(G6:G23,"=0")</f>
        <v>1</v>
      </c>
      <c r="AA5" s="2">
        <f>COUNTIF(H6:H23,"=0")</f>
        <v>0</v>
      </c>
      <c r="AB5" s="2">
        <f>COUNTIF(I6:I23,"=0")</f>
        <v>5</v>
      </c>
      <c r="AC5" s="2">
        <f>COUNTIF(J6:J23,"=0")</f>
        <v>1</v>
      </c>
      <c r="AD5" s="2">
        <f>COUNTIF(K6:K23,"=0")</f>
        <v>2</v>
      </c>
      <c r="AE5" s="2">
        <f>COUNTIF(L6:L23,"=0")</f>
        <v>9</v>
      </c>
      <c r="AF5" s="2">
        <f>COUNTIF(M6:M23,"=0")</f>
        <v>8</v>
      </c>
      <c r="AG5" s="2">
        <f>COUNTIF(N6:N23,"=0")</f>
        <v>8</v>
      </c>
      <c r="AH5" s="2">
        <f>COUNTIF(O6:O23,"=0")</f>
        <v>3</v>
      </c>
      <c r="AI5" s="2">
        <f>COUNTIF(P6:P23,"=0")</f>
        <v>4</v>
      </c>
      <c r="AJ5" s="2">
        <f>COUNTIF(Q6:Q23,"=0")</f>
        <v>7</v>
      </c>
      <c r="AK5" s="2">
        <f>COUNTIF(R6:R23,"=0")</f>
        <v>7</v>
      </c>
      <c r="AL5" s="2">
        <f>COUNTIF(S6:S23,"=0")</f>
        <v>7</v>
      </c>
      <c r="AM5" s="88" t="s">
        <v>8</v>
      </c>
      <c r="AN5" s="89"/>
    </row>
    <row r="6" spans="1:40" ht="16.5" thickBot="1" x14ac:dyDescent="0.3">
      <c r="A6" s="1">
        <v>1</v>
      </c>
      <c r="B6" s="100" t="s">
        <v>55</v>
      </c>
      <c r="C6" s="101">
        <v>2</v>
      </c>
      <c r="D6" s="102" t="s">
        <v>56</v>
      </c>
      <c r="E6" s="103">
        <v>1</v>
      </c>
      <c r="F6" s="103">
        <v>2</v>
      </c>
      <c r="G6" s="103">
        <v>1</v>
      </c>
      <c r="H6" s="103">
        <v>2</v>
      </c>
      <c r="I6" s="103">
        <v>1</v>
      </c>
      <c r="J6" s="103">
        <v>1</v>
      </c>
      <c r="K6" s="103">
        <v>1</v>
      </c>
      <c r="L6" s="103">
        <v>0</v>
      </c>
      <c r="M6" s="103">
        <v>1</v>
      </c>
      <c r="N6" s="103">
        <v>1</v>
      </c>
      <c r="O6" s="103">
        <v>2</v>
      </c>
      <c r="P6" s="103">
        <v>1</v>
      </c>
      <c r="Q6" s="103" t="s">
        <v>57</v>
      </c>
      <c r="R6" s="103" t="s">
        <v>57</v>
      </c>
      <c r="S6" s="103" t="s">
        <v>57</v>
      </c>
      <c r="T6" s="102">
        <v>14</v>
      </c>
      <c r="U6" s="102">
        <v>4</v>
      </c>
      <c r="V6" s="6">
        <f>T6/$V$1*100</f>
        <v>66.666666666666657</v>
      </c>
    </row>
    <row r="7" spans="1:40" ht="16.5" thickBot="1" x14ac:dyDescent="0.3">
      <c r="A7" s="1">
        <v>2</v>
      </c>
      <c r="B7" s="102" t="s">
        <v>58</v>
      </c>
      <c r="C7" s="104">
        <v>2</v>
      </c>
      <c r="D7" s="102" t="s">
        <v>56</v>
      </c>
      <c r="E7" s="103">
        <v>1</v>
      </c>
      <c r="F7" s="103">
        <v>3</v>
      </c>
      <c r="G7" s="103">
        <v>1</v>
      </c>
      <c r="H7" s="103">
        <v>1</v>
      </c>
      <c r="I7" s="103">
        <v>1</v>
      </c>
      <c r="J7" s="103">
        <v>1</v>
      </c>
      <c r="K7" s="103">
        <v>0</v>
      </c>
      <c r="L7" s="103">
        <v>1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2">
        <v>9</v>
      </c>
      <c r="U7" s="102">
        <v>3</v>
      </c>
      <c r="V7" s="6">
        <f t="shared" ref="V7:V23" si="5">T7/$V$1*100</f>
        <v>42.857142857142854</v>
      </c>
      <c r="X7" s="64" t="s">
        <v>13</v>
      </c>
      <c r="Y7" s="14">
        <f>COUNTIF(U6:U23,"=2")</f>
        <v>1</v>
      </c>
      <c r="Z7" s="15">
        <f>Y7/$X$1*100</f>
        <v>5.5555555555555554</v>
      </c>
    </row>
    <row r="8" spans="1:40" ht="16.5" thickBot="1" x14ac:dyDescent="0.3">
      <c r="A8" s="1">
        <v>3</v>
      </c>
      <c r="B8" s="102" t="s">
        <v>59</v>
      </c>
      <c r="C8" s="104">
        <v>1</v>
      </c>
      <c r="D8" s="102" t="s">
        <v>56</v>
      </c>
      <c r="E8" s="103">
        <v>1</v>
      </c>
      <c r="F8" s="103">
        <v>0</v>
      </c>
      <c r="G8" s="103">
        <v>1</v>
      </c>
      <c r="H8" s="103">
        <v>2</v>
      </c>
      <c r="I8" s="103">
        <v>1</v>
      </c>
      <c r="J8" s="103">
        <v>1</v>
      </c>
      <c r="K8" s="103">
        <v>1</v>
      </c>
      <c r="L8" s="103" t="s">
        <v>57</v>
      </c>
      <c r="M8" s="103">
        <v>0</v>
      </c>
      <c r="N8" s="103">
        <v>0</v>
      </c>
      <c r="O8" s="103">
        <v>1</v>
      </c>
      <c r="P8" s="103">
        <v>1</v>
      </c>
      <c r="Q8" s="103" t="s">
        <v>57</v>
      </c>
      <c r="R8" s="103" t="s">
        <v>57</v>
      </c>
      <c r="S8" s="103" t="s">
        <v>57</v>
      </c>
      <c r="T8" s="102">
        <v>9</v>
      </c>
      <c r="U8" s="102">
        <v>3</v>
      </c>
      <c r="V8" s="6">
        <f t="shared" si="5"/>
        <v>42.857142857142854</v>
      </c>
      <c r="X8" s="65" t="s">
        <v>14</v>
      </c>
      <c r="Y8" s="8">
        <f>COUNTIF(U6:U23,"=3")</f>
        <v>6</v>
      </c>
      <c r="Z8" s="13">
        <f>Y8/$X$1*100</f>
        <v>33.333333333333329</v>
      </c>
    </row>
    <row r="9" spans="1:40" ht="16.5" thickBot="1" x14ac:dyDescent="0.3">
      <c r="A9" s="1">
        <v>4</v>
      </c>
      <c r="B9" s="102" t="s">
        <v>60</v>
      </c>
      <c r="C9" s="104">
        <v>2</v>
      </c>
      <c r="D9" s="102" t="s">
        <v>56</v>
      </c>
      <c r="E9" s="103">
        <v>1</v>
      </c>
      <c r="F9" s="103">
        <v>3</v>
      </c>
      <c r="G9" s="103">
        <v>1</v>
      </c>
      <c r="H9" s="103">
        <v>2</v>
      </c>
      <c r="I9" s="103">
        <v>1</v>
      </c>
      <c r="J9" s="103">
        <v>1</v>
      </c>
      <c r="K9" s="103">
        <v>1</v>
      </c>
      <c r="L9" s="103">
        <v>0</v>
      </c>
      <c r="M9" s="103">
        <v>0</v>
      </c>
      <c r="N9" s="103">
        <v>0</v>
      </c>
      <c r="O9" s="103">
        <v>2</v>
      </c>
      <c r="P9" s="103">
        <v>1</v>
      </c>
      <c r="Q9" s="103" t="s">
        <v>57</v>
      </c>
      <c r="R9" s="103" t="s">
        <v>57</v>
      </c>
      <c r="S9" s="103" t="s">
        <v>57</v>
      </c>
      <c r="T9" s="102">
        <v>13</v>
      </c>
      <c r="U9" s="102">
        <v>4</v>
      </c>
      <c r="V9" s="6">
        <f t="shared" si="5"/>
        <v>61.904761904761905</v>
      </c>
      <c r="X9" s="66" t="s">
        <v>15</v>
      </c>
      <c r="Y9" s="11">
        <f>COUNTIF(U6:U23,"=4")</f>
        <v>8</v>
      </c>
      <c r="Z9" s="12">
        <f>Y9/$X$1*100</f>
        <v>44.444444444444443</v>
      </c>
    </row>
    <row r="10" spans="1:40" ht="16.5" thickBot="1" x14ac:dyDescent="0.3">
      <c r="A10" s="1">
        <v>5</v>
      </c>
      <c r="B10" s="102" t="s">
        <v>61</v>
      </c>
      <c r="C10" s="104">
        <v>1</v>
      </c>
      <c r="D10" s="102" t="s">
        <v>56</v>
      </c>
      <c r="E10" s="103">
        <v>1</v>
      </c>
      <c r="F10" s="103">
        <v>3</v>
      </c>
      <c r="G10" s="103">
        <v>1</v>
      </c>
      <c r="H10" s="103">
        <v>2</v>
      </c>
      <c r="I10" s="103">
        <v>1</v>
      </c>
      <c r="J10" s="103">
        <v>1</v>
      </c>
      <c r="K10" s="103">
        <v>1</v>
      </c>
      <c r="L10" s="103">
        <v>1</v>
      </c>
      <c r="M10" s="103" t="s">
        <v>57</v>
      </c>
      <c r="N10" s="103" t="s">
        <v>57</v>
      </c>
      <c r="O10" s="103">
        <v>2</v>
      </c>
      <c r="P10" s="103">
        <v>1</v>
      </c>
      <c r="Q10" s="103">
        <v>0</v>
      </c>
      <c r="R10" s="103">
        <v>0</v>
      </c>
      <c r="S10" s="103">
        <v>0</v>
      </c>
      <c r="T10" s="102">
        <v>14</v>
      </c>
      <c r="U10" s="102">
        <v>4</v>
      </c>
      <c r="V10" s="6">
        <f t="shared" si="5"/>
        <v>66.666666666666657</v>
      </c>
      <c r="X10" s="67" t="s">
        <v>16</v>
      </c>
      <c r="Y10" s="9">
        <f>COUNTIF(U6:U23,"=5")</f>
        <v>3</v>
      </c>
      <c r="Z10" s="10">
        <f>Y10/$X$1*100</f>
        <v>16.666666666666664</v>
      </c>
    </row>
    <row r="11" spans="1:40" ht="16.5" thickBot="1" x14ac:dyDescent="0.3">
      <c r="A11" s="1">
        <v>6</v>
      </c>
      <c r="B11" s="102" t="s">
        <v>62</v>
      </c>
      <c r="C11" s="104">
        <v>2</v>
      </c>
      <c r="D11" s="102" t="s">
        <v>56</v>
      </c>
      <c r="E11" s="103">
        <v>1</v>
      </c>
      <c r="F11" s="103">
        <v>3</v>
      </c>
      <c r="G11" s="103">
        <v>1</v>
      </c>
      <c r="H11" s="103">
        <v>2</v>
      </c>
      <c r="I11" s="103">
        <v>0</v>
      </c>
      <c r="J11" s="103">
        <v>1</v>
      </c>
      <c r="K11" s="103">
        <v>1</v>
      </c>
      <c r="L11" s="103">
        <v>1</v>
      </c>
      <c r="M11" s="103">
        <v>1</v>
      </c>
      <c r="N11" s="103">
        <v>1</v>
      </c>
      <c r="O11" s="103">
        <v>2</v>
      </c>
      <c r="P11" s="103">
        <v>1</v>
      </c>
      <c r="Q11" s="103">
        <v>1</v>
      </c>
      <c r="R11" s="103">
        <v>3</v>
      </c>
      <c r="S11" s="103">
        <v>1</v>
      </c>
      <c r="T11" s="102">
        <v>20</v>
      </c>
      <c r="U11" s="102">
        <v>5</v>
      </c>
      <c r="V11" s="6">
        <f t="shared" si="5"/>
        <v>95.238095238095227</v>
      </c>
    </row>
    <row r="12" spans="1:40" ht="16.5" thickBot="1" x14ac:dyDescent="0.3">
      <c r="A12" s="1">
        <v>7</v>
      </c>
      <c r="B12" s="102" t="s">
        <v>63</v>
      </c>
      <c r="C12" s="104">
        <v>1</v>
      </c>
      <c r="D12" s="102" t="s">
        <v>56</v>
      </c>
      <c r="E12" s="103">
        <v>1</v>
      </c>
      <c r="F12" s="103">
        <v>2</v>
      </c>
      <c r="G12" s="103">
        <v>1</v>
      </c>
      <c r="H12" s="103">
        <v>1</v>
      </c>
      <c r="I12" s="103">
        <v>1</v>
      </c>
      <c r="J12" s="103">
        <v>1</v>
      </c>
      <c r="K12" s="103">
        <v>1</v>
      </c>
      <c r="L12" s="103">
        <v>0</v>
      </c>
      <c r="M12" s="103">
        <v>0</v>
      </c>
      <c r="N12" s="103">
        <v>0</v>
      </c>
      <c r="O12" s="103">
        <v>2</v>
      </c>
      <c r="P12" s="103">
        <v>0</v>
      </c>
      <c r="Q12" s="103">
        <v>0</v>
      </c>
      <c r="R12" s="103">
        <v>0</v>
      </c>
      <c r="S12" s="103">
        <v>0</v>
      </c>
      <c r="T12" s="102">
        <v>10</v>
      </c>
      <c r="U12" s="102">
        <v>3</v>
      </c>
      <c r="V12" s="6">
        <f t="shared" si="5"/>
        <v>47.619047619047613</v>
      </c>
      <c r="X12" s="83" t="s">
        <v>52</v>
      </c>
      <c r="Y12" s="83"/>
      <c r="Z12" s="63">
        <f>COUNTIF(V6:V23,100)</f>
        <v>0</v>
      </c>
    </row>
    <row r="13" spans="1:40" ht="16.5" thickBot="1" x14ac:dyDescent="0.3">
      <c r="A13" s="1">
        <v>8</v>
      </c>
      <c r="B13" s="102" t="s">
        <v>64</v>
      </c>
      <c r="C13" s="104">
        <v>1</v>
      </c>
      <c r="D13" s="102" t="s">
        <v>56</v>
      </c>
      <c r="E13" s="103">
        <v>1</v>
      </c>
      <c r="F13" s="103">
        <v>2</v>
      </c>
      <c r="G13" s="103">
        <v>1</v>
      </c>
      <c r="H13" s="103">
        <v>2</v>
      </c>
      <c r="I13" s="103">
        <v>1</v>
      </c>
      <c r="J13" s="103">
        <v>1</v>
      </c>
      <c r="K13" s="103">
        <v>1</v>
      </c>
      <c r="L13" s="103">
        <v>1</v>
      </c>
      <c r="M13" s="103" t="s">
        <v>57</v>
      </c>
      <c r="N13" s="103" t="s">
        <v>57</v>
      </c>
      <c r="O13" s="103">
        <v>2</v>
      </c>
      <c r="P13" s="103">
        <v>1</v>
      </c>
      <c r="Q13" s="103" t="s">
        <v>57</v>
      </c>
      <c r="R13" s="103" t="s">
        <v>57</v>
      </c>
      <c r="S13" s="103" t="s">
        <v>57</v>
      </c>
      <c r="T13" s="102">
        <v>13</v>
      </c>
      <c r="U13" s="102">
        <v>4</v>
      </c>
      <c r="V13" s="6">
        <f t="shared" si="5"/>
        <v>61.904761904761905</v>
      </c>
      <c r="X13" s="84" t="s">
        <v>17</v>
      </c>
      <c r="Y13" s="85"/>
      <c r="Z13" s="7">
        <f>SUM(Y8:Y10)/$X$1*100</f>
        <v>94.444444444444443</v>
      </c>
    </row>
    <row r="14" spans="1:40" ht="16.5" thickBot="1" x14ac:dyDescent="0.3">
      <c r="A14" s="1">
        <v>9</v>
      </c>
      <c r="B14" s="102" t="s">
        <v>65</v>
      </c>
      <c r="C14" s="104">
        <v>2</v>
      </c>
      <c r="D14" s="102" t="s">
        <v>56</v>
      </c>
      <c r="E14" s="103">
        <v>1</v>
      </c>
      <c r="F14" s="103" t="s">
        <v>57</v>
      </c>
      <c r="G14" s="103">
        <v>1</v>
      </c>
      <c r="H14" s="103">
        <v>1</v>
      </c>
      <c r="I14" s="103" t="s">
        <v>57</v>
      </c>
      <c r="J14" s="103">
        <v>1</v>
      </c>
      <c r="K14" s="103">
        <v>1</v>
      </c>
      <c r="L14" s="103">
        <v>0</v>
      </c>
      <c r="M14" s="103" t="s">
        <v>57</v>
      </c>
      <c r="N14" s="103" t="s">
        <v>57</v>
      </c>
      <c r="O14" s="103">
        <v>2</v>
      </c>
      <c r="P14" s="103">
        <v>1</v>
      </c>
      <c r="Q14" s="103" t="s">
        <v>57</v>
      </c>
      <c r="R14" s="103" t="s">
        <v>57</v>
      </c>
      <c r="S14" s="103" t="s">
        <v>57</v>
      </c>
      <c r="T14" s="102">
        <v>8</v>
      </c>
      <c r="U14" s="102">
        <v>3</v>
      </c>
      <c r="V14" s="6">
        <f t="shared" si="5"/>
        <v>38.095238095238095</v>
      </c>
      <c r="X14" s="84" t="s">
        <v>31</v>
      </c>
      <c r="Y14" s="85"/>
      <c r="Z14" s="7">
        <f>SUM(Y9:Y10)/$X$1*100</f>
        <v>61.111111111111114</v>
      </c>
    </row>
    <row r="15" spans="1:40" ht="16.5" thickBot="1" x14ac:dyDescent="0.3">
      <c r="A15" s="1">
        <v>10</v>
      </c>
      <c r="B15" s="102" t="s">
        <v>66</v>
      </c>
      <c r="C15" s="104">
        <v>1</v>
      </c>
      <c r="D15" s="102" t="s">
        <v>56</v>
      </c>
      <c r="E15" s="103">
        <v>1</v>
      </c>
      <c r="F15" s="103">
        <v>3</v>
      </c>
      <c r="G15" s="103">
        <v>1</v>
      </c>
      <c r="H15" s="103">
        <v>2</v>
      </c>
      <c r="I15" s="103">
        <v>1</v>
      </c>
      <c r="J15" s="103">
        <v>1</v>
      </c>
      <c r="K15" s="103">
        <v>1</v>
      </c>
      <c r="L15" s="103">
        <v>0</v>
      </c>
      <c r="M15" s="103" t="s">
        <v>57</v>
      </c>
      <c r="N15" s="103" t="s">
        <v>57</v>
      </c>
      <c r="O15" s="103">
        <v>2</v>
      </c>
      <c r="P15" s="103">
        <v>1</v>
      </c>
      <c r="Q15" s="103" t="s">
        <v>57</v>
      </c>
      <c r="R15" s="103" t="s">
        <v>57</v>
      </c>
      <c r="S15" s="103" t="s">
        <v>57</v>
      </c>
      <c r="T15" s="102">
        <v>13</v>
      </c>
      <c r="U15" s="102">
        <v>4</v>
      </c>
      <c r="V15" s="6">
        <f t="shared" si="5"/>
        <v>61.904761904761905</v>
      </c>
      <c r="X15" s="84" t="s">
        <v>28</v>
      </c>
      <c r="Y15" s="85"/>
      <c r="Z15" s="7">
        <f>AVERAGE(T6:T23)</f>
        <v>12.444444444444445</v>
      </c>
    </row>
    <row r="16" spans="1:40" ht="16.5" thickBot="1" x14ac:dyDescent="0.3">
      <c r="A16" s="1">
        <v>11</v>
      </c>
      <c r="B16" s="102" t="s">
        <v>67</v>
      </c>
      <c r="C16" s="104">
        <v>2</v>
      </c>
      <c r="D16" s="102" t="s">
        <v>56</v>
      </c>
      <c r="E16" s="103">
        <v>1</v>
      </c>
      <c r="F16" s="103">
        <v>3</v>
      </c>
      <c r="G16" s="103">
        <v>1</v>
      </c>
      <c r="H16" s="103">
        <v>2</v>
      </c>
      <c r="I16" s="103">
        <v>0</v>
      </c>
      <c r="J16" s="103">
        <v>1</v>
      </c>
      <c r="K16" s="103">
        <v>1</v>
      </c>
      <c r="L16" s="103">
        <v>0</v>
      </c>
      <c r="M16" s="103">
        <v>1</v>
      </c>
      <c r="N16" s="103">
        <v>1</v>
      </c>
      <c r="O16" s="103">
        <v>2</v>
      </c>
      <c r="P16" s="103">
        <v>1</v>
      </c>
      <c r="Q16" s="103" t="s">
        <v>57</v>
      </c>
      <c r="R16" s="103" t="s">
        <v>57</v>
      </c>
      <c r="S16" s="103" t="s">
        <v>57</v>
      </c>
      <c r="T16" s="102">
        <v>14</v>
      </c>
      <c r="U16" s="102">
        <v>4</v>
      </c>
      <c r="V16" s="6">
        <f t="shared" si="5"/>
        <v>66.666666666666657</v>
      </c>
      <c r="X16" s="84" t="s">
        <v>18</v>
      </c>
      <c r="Y16" s="85"/>
      <c r="Z16" s="7">
        <f>AVERAGE(U6:U23)</f>
        <v>3.7222222222222223</v>
      </c>
    </row>
    <row r="17" spans="1:27" ht="16.5" thickBot="1" x14ac:dyDescent="0.3">
      <c r="A17" s="1">
        <v>12</v>
      </c>
      <c r="B17" s="102" t="s">
        <v>68</v>
      </c>
      <c r="C17" s="104">
        <v>2</v>
      </c>
      <c r="D17" s="102" t="s">
        <v>56</v>
      </c>
      <c r="E17" s="103">
        <v>1</v>
      </c>
      <c r="F17" s="103">
        <v>2</v>
      </c>
      <c r="G17" s="103">
        <v>1</v>
      </c>
      <c r="H17" s="103">
        <v>2</v>
      </c>
      <c r="I17" s="103">
        <v>1</v>
      </c>
      <c r="J17" s="103">
        <v>1</v>
      </c>
      <c r="K17" s="103">
        <v>1</v>
      </c>
      <c r="L17" s="103">
        <v>1</v>
      </c>
      <c r="M17" s="103">
        <v>1</v>
      </c>
      <c r="N17" s="103">
        <v>1</v>
      </c>
      <c r="O17" s="103">
        <v>2</v>
      </c>
      <c r="P17" s="103">
        <v>1</v>
      </c>
      <c r="Q17" s="103">
        <v>0</v>
      </c>
      <c r="R17" s="103">
        <v>0</v>
      </c>
      <c r="S17" s="103">
        <v>0</v>
      </c>
      <c r="T17" s="102">
        <v>15</v>
      </c>
      <c r="U17" s="102">
        <v>4</v>
      </c>
      <c r="V17" s="6">
        <f t="shared" si="5"/>
        <v>71.428571428571431</v>
      </c>
      <c r="X17" s="84" t="s">
        <v>53</v>
      </c>
      <c r="Y17" s="85"/>
      <c r="Z17" s="7">
        <f>AVERAGE(V6:V23)</f>
        <v>59.259259259259267</v>
      </c>
    </row>
    <row r="18" spans="1:27" ht="16.5" thickBot="1" x14ac:dyDescent="0.3">
      <c r="A18" s="1">
        <v>13</v>
      </c>
      <c r="B18" s="102" t="s">
        <v>69</v>
      </c>
      <c r="C18" s="104">
        <v>2</v>
      </c>
      <c r="D18" s="102" t="s">
        <v>56</v>
      </c>
      <c r="E18" s="103">
        <v>1</v>
      </c>
      <c r="F18" s="103">
        <v>2</v>
      </c>
      <c r="G18" s="103">
        <v>1</v>
      </c>
      <c r="H18" s="103">
        <v>2</v>
      </c>
      <c r="I18" s="103">
        <v>1</v>
      </c>
      <c r="J18" s="103">
        <v>1</v>
      </c>
      <c r="K18" s="103">
        <v>1</v>
      </c>
      <c r="L18" s="103">
        <v>1</v>
      </c>
      <c r="M18" s="103">
        <v>1</v>
      </c>
      <c r="N18" s="103">
        <v>1</v>
      </c>
      <c r="O18" s="103">
        <v>2</v>
      </c>
      <c r="P18" s="103">
        <v>1</v>
      </c>
      <c r="Q18" s="103">
        <v>1</v>
      </c>
      <c r="R18" s="103">
        <v>1</v>
      </c>
      <c r="S18" s="103">
        <v>1</v>
      </c>
      <c r="T18" s="102">
        <v>18</v>
      </c>
      <c r="U18" s="102">
        <v>5</v>
      </c>
      <c r="V18" s="6">
        <f t="shared" si="5"/>
        <v>85.714285714285708</v>
      </c>
    </row>
    <row r="19" spans="1:27" ht="16.5" thickBot="1" x14ac:dyDescent="0.3">
      <c r="A19" s="1">
        <v>14</v>
      </c>
      <c r="B19" s="102" t="s">
        <v>70</v>
      </c>
      <c r="C19" s="101">
        <v>1</v>
      </c>
      <c r="D19" s="102" t="s">
        <v>56</v>
      </c>
      <c r="E19" s="103">
        <v>1</v>
      </c>
      <c r="F19" s="103">
        <v>3</v>
      </c>
      <c r="G19" s="103">
        <v>1</v>
      </c>
      <c r="H19" s="103">
        <v>2</v>
      </c>
      <c r="I19" s="103">
        <v>0</v>
      </c>
      <c r="J19" s="103">
        <v>1</v>
      </c>
      <c r="K19" s="103">
        <v>1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2">
        <v>9</v>
      </c>
      <c r="U19" s="102">
        <v>3</v>
      </c>
      <c r="V19" s="6">
        <f t="shared" si="5"/>
        <v>42.857142857142854</v>
      </c>
      <c r="X19" s="80" t="s">
        <v>51</v>
      </c>
      <c r="Y19" s="81"/>
      <c r="Z19" s="62" t="s">
        <v>50</v>
      </c>
      <c r="AA19" s="62" t="s">
        <v>49</v>
      </c>
    </row>
    <row r="20" spans="1:27" ht="16.5" thickBot="1" x14ac:dyDescent="0.3">
      <c r="A20" s="1">
        <v>15</v>
      </c>
      <c r="B20" s="102" t="s">
        <v>71</v>
      </c>
      <c r="C20" s="104">
        <v>2</v>
      </c>
      <c r="D20" s="102" t="s">
        <v>56</v>
      </c>
      <c r="E20" s="103">
        <v>1</v>
      </c>
      <c r="F20" s="103">
        <v>1</v>
      </c>
      <c r="G20" s="103">
        <v>1</v>
      </c>
      <c r="H20" s="103">
        <v>2</v>
      </c>
      <c r="I20" s="103">
        <v>0</v>
      </c>
      <c r="J20" s="103">
        <v>1</v>
      </c>
      <c r="K20" s="103">
        <v>1</v>
      </c>
      <c r="L20" s="103">
        <v>0</v>
      </c>
      <c r="M20" s="103">
        <v>0</v>
      </c>
      <c r="N20" s="103">
        <v>0</v>
      </c>
      <c r="O20" s="103">
        <v>2</v>
      </c>
      <c r="P20" s="103">
        <v>1</v>
      </c>
      <c r="Q20" s="103">
        <v>0</v>
      </c>
      <c r="R20" s="103">
        <v>0</v>
      </c>
      <c r="S20" s="103">
        <v>0</v>
      </c>
      <c r="T20" s="102">
        <v>10</v>
      </c>
      <c r="U20" s="102">
        <v>3</v>
      </c>
      <c r="V20" s="6">
        <f t="shared" si="5"/>
        <v>47.619047619047613</v>
      </c>
      <c r="X20" s="88" t="s">
        <v>44</v>
      </c>
      <c r="Y20" s="90"/>
      <c r="Z20" s="68">
        <f>COUNTIF(V6:V23,"&gt;=85")</f>
        <v>3</v>
      </c>
      <c r="AA20" s="68">
        <f>Z20/X1*100</f>
        <v>16.666666666666664</v>
      </c>
    </row>
    <row r="21" spans="1:27" ht="16.5" thickBot="1" x14ac:dyDescent="0.3">
      <c r="A21" s="1">
        <v>16</v>
      </c>
      <c r="B21" s="102" t="s">
        <v>72</v>
      </c>
      <c r="C21" s="104">
        <v>1</v>
      </c>
      <c r="D21" s="102" t="s">
        <v>56</v>
      </c>
      <c r="E21" s="103">
        <v>1</v>
      </c>
      <c r="F21" s="103">
        <v>3</v>
      </c>
      <c r="G21" s="103">
        <v>1</v>
      </c>
      <c r="H21" s="103">
        <v>2</v>
      </c>
      <c r="I21" s="103">
        <v>1</v>
      </c>
      <c r="J21" s="103">
        <v>1</v>
      </c>
      <c r="K21" s="103">
        <v>1</v>
      </c>
      <c r="L21" s="103">
        <v>1</v>
      </c>
      <c r="M21" s="103">
        <v>0</v>
      </c>
      <c r="N21" s="103">
        <v>0</v>
      </c>
      <c r="O21" s="103">
        <v>2</v>
      </c>
      <c r="P21" s="103">
        <v>1</v>
      </c>
      <c r="Q21" s="103">
        <v>1</v>
      </c>
      <c r="R21" s="103">
        <v>3</v>
      </c>
      <c r="S21" s="103">
        <v>1</v>
      </c>
      <c r="T21" s="102">
        <v>19</v>
      </c>
      <c r="U21" s="102">
        <v>5</v>
      </c>
      <c r="V21" s="6">
        <f t="shared" si="5"/>
        <v>90.476190476190482</v>
      </c>
      <c r="X21" s="88" t="s">
        <v>45</v>
      </c>
      <c r="Y21" s="89"/>
      <c r="Z21" s="68">
        <f>COUNTIF(V6:V23,"&gt;=75")-Z20</f>
        <v>0</v>
      </c>
      <c r="AA21" s="68">
        <f>Z21/X1*100</f>
        <v>0</v>
      </c>
    </row>
    <row r="22" spans="1:27" ht="16.5" thickBot="1" x14ac:dyDescent="0.3">
      <c r="A22" s="1">
        <v>17</v>
      </c>
      <c r="B22" s="102" t="s">
        <v>73</v>
      </c>
      <c r="C22" s="104">
        <v>1</v>
      </c>
      <c r="D22" s="102" t="s">
        <v>56</v>
      </c>
      <c r="E22" s="103">
        <v>1</v>
      </c>
      <c r="F22" s="103">
        <v>1</v>
      </c>
      <c r="G22" s="103">
        <v>0</v>
      </c>
      <c r="H22" s="103">
        <v>1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2">
        <v>3</v>
      </c>
      <c r="U22" s="102">
        <v>2</v>
      </c>
      <c r="V22" s="6">
        <f t="shared" si="5"/>
        <v>14.285714285714285</v>
      </c>
      <c r="X22" s="88" t="s">
        <v>46</v>
      </c>
      <c r="Y22" s="90"/>
      <c r="Z22" s="68">
        <f>COUNTIF(V6:V23,"&gt;=65")-Z21-Z20</f>
        <v>4</v>
      </c>
      <c r="AA22" s="68">
        <f>Z22/X1*100</f>
        <v>22.222222222222221</v>
      </c>
    </row>
    <row r="23" spans="1:27" ht="16.5" thickBot="1" x14ac:dyDescent="0.3">
      <c r="A23" s="1">
        <v>18</v>
      </c>
      <c r="B23" s="102" t="s">
        <v>74</v>
      </c>
      <c r="C23" s="104">
        <v>1</v>
      </c>
      <c r="D23" s="102" t="s">
        <v>56</v>
      </c>
      <c r="E23" s="103">
        <v>1</v>
      </c>
      <c r="F23" s="103">
        <v>2</v>
      </c>
      <c r="G23" s="103">
        <v>1</v>
      </c>
      <c r="H23" s="103">
        <v>2</v>
      </c>
      <c r="I23" s="103">
        <v>1</v>
      </c>
      <c r="J23" s="103">
        <v>1</v>
      </c>
      <c r="K23" s="103">
        <v>1</v>
      </c>
      <c r="L23" s="103">
        <v>1</v>
      </c>
      <c r="M23" s="103" t="s">
        <v>57</v>
      </c>
      <c r="N23" s="103" t="s">
        <v>57</v>
      </c>
      <c r="O23" s="103">
        <v>2</v>
      </c>
      <c r="P23" s="103">
        <v>1</v>
      </c>
      <c r="Q23" s="103" t="s">
        <v>57</v>
      </c>
      <c r="R23" s="103" t="s">
        <v>57</v>
      </c>
      <c r="S23" s="103" t="s">
        <v>57</v>
      </c>
      <c r="T23" s="102">
        <v>13</v>
      </c>
      <c r="U23" s="102">
        <v>4</v>
      </c>
      <c r="V23" s="6">
        <f t="shared" si="5"/>
        <v>61.904761904761905</v>
      </c>
      <c r="X23" s="88" t="s">
        <v>47</v>
      </c>
      <c r="Y23" s="90"/>
      <c r="Z23" s="68">
        <f>COUNTIF(V6:V23,"&gt;=50")-Z22-Z21-Z20</f>
        <v>4</v>
      </c>
      <c r="AA23" s="68">
        <f>Z23/X1*100</f>
        <v>22.222222222222221</v>
      </c>
    </row>
    <row r="24" spans="1:27" x14ac:dyDescent="0.25">
      <c r="A24" s="1"/>
      <c r="B24" s="1"/>
      <c r="C24" s="2"/>
      <c r="D24" s="2"/>
      <c r="E24" s="7">
        <f>AVERAGE(E6:E23)/E1*100</f>
        <v>100</v>
      </c>
      <c r="F24" s="7">
        <f>AVERAGE(F6:F23)/F1*100</f>
        <v>74.509803921568633</v>
      </c>
      <c r="G24" s="7">
        <f>AVERAGE(G6:G23)/G1*100</f>
        <v>94.444444444444443</v>
      </c>
      <c r="H24" s="7">
        <f>AVERAGE(H6:H23)/H1*100</f>
        <v>88.888888888888886</v>
      </c>
      <c r="I24" s="7">
        <f>AVERAGE(I6:I23)/I1*100</f>
        <v>70.588235294117652</v>
      </c>
      <c r="J24" s="7">
        <f>AVERAGE(J6:J23)/J1*100</f>
        <v>94.444444444444443</v>
      </c>
      <c r="K24" s="7">
        <f>AVERAGE(K6:K23)/K1*100</f>
        <v>88.888888888888886</v>
      </c>
      <c r="L24" s="7">
        <f>AVERAGE(L6:L23)/L1*100</f>
        <v>47.058823529411761</v>
      </c>
      <c r="M24" s="7">
        <f>AVERAGE(M6:M23)/M1*100</f>
        <v>38.461538461538467</v>
      </c>
      <c r="N24" s="7">
        <f>AVERAGE(N6:N23)/N1*100</f>
        <v>38.461538461538467</v>
      </c>
      <c r="O24" s="7">
        <f>AVERAGE(O6:O23)/O1*100</f>
        <v>80.555555555555557</v>
      </c>
      <c r="P24" s="7">
        <f>AVERAGE(P6:P23)/P1*100</f>
        <v>77.777777777777786</v>
      </c>
      <c r="Q24" s="7">
        <f>AVERAGE(Q6:Q23)/Q1*100</f>
        <v>30</v>
      </c>
      <c r="R24" s="7">
        <f>AVERAGE(R6:R23)/R1*100</f>
        <v>23.333333333333332</v>
      </c>
      <c r="S24" s="7">
        <f>AVERAGE(S6:S23)/S1*100</f>
        <v>30</v>
      </c>
      <c r="T24" s="34">
        <f>AVERAGE(T6:T23)</f>
        <v>12.444444444444445</v>
      </c>
      <c r="U24" s="34">
        <f>AVERAGE(U6:U23)</f>
        <v>3.7222222222222223</v>
      </c>
      <c r="V24" s="34">
        <f>AVERAGE(V6:V23)</f>
        <v>59.259259259259267</v>
      </c>
      <c r="X24" s="27"/>
      <c r="Y24" s="27"/>
      <c r="Z24" s="27"/>
    </row>
    <row r="25" spans="1:27" s="27" customFormat="1" x14ac:dyDescent="0.25">
      <c r="C25" s="35"/>
      <c r="D25" s="35"/>
      <c r="T25" s="36"/>
      <c r="U25" s="35"/>
      <c r="X25"/>
      <c r="Y25"/>
      <c r="Z25"/>
    </row>
    <row r="26" spans="1:27" ht="322.5" customHeight="1" x14ac:dyDescent="0.25">
      <c r="E26" s="69" t="str">
        <f>'2'!B3</f>
        <v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</v>
      </c>
      <c r="F26" s="69" t="str">
        <f>'2'!B4</f>
        <v>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v>
      </c>
      <c r="G26" s="69" t="str">
        <f>'2'!B5</f>
        <v xml:space="preserve">2. 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 
Использовать знания о биологическом и социальном в человеке для характеристики его природы; </v>
      </c>
      <c r="H26" s="69" t="str">
        <f>'2'!B6</f>
        <v>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v>
      </c>
      <c r="I26" s="69" t="str">
        <f>'2'!B7</f>
        <v>3.2. 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v>
      </c>
      <c r="J26" s="69" t="str">
        <f>'2'!B8</f>
        <v>4. 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 
Использовать знания о биологическом и социальном в человеке для характеристики его природы</v>
      </c>
      <c r="K26" s="69" t="str">
        <f>'2'!B9</f>
        <v>5.1.  Понимание основных принципов жизни общества, основ современных научных теорий общественного развития;
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</v>
      </c>
      <c r="L26" s="69" t="str">
        <f>'2'!B10</f>
        <v>5.2. 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 Наблюдать и характеризовать явления и события, происходящие в различных сферах общественной жизни</v>
      </c>
      <c r="M26" s="69" t="str">
        <f>'2'!B11</f>
        <v>6.1.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v>
      </c>
      <c r="N26" s="69" t="str">
        <f>'2'!B12</f>
        <v>6.2.  Выполнять несложные практические задания, основанные на ситуациях жизнедеятельности человека в разных сферах общества</v>
      </c>
      <c r="O26" s="69" t="str">
        <f>'2'!B13</f>
        <v>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v>
      </c>
      <c r="P26" s="69" t="str">
        <f>'2'!B14</f>
        <v>7.2. 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v>
      </c>
      <c r="Q26" s="69" t="str">
        <f>'2'!B15</f>
        <v>8.1.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v>
      </c>
      <c r="R26" s="69" t="str">
        <f>'2'!B16</f>
        <v>8.2. 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v>
      </c>
      <c r="S26" s="69" t="str">
        <f>'2'!B17</f>
        <v>8.3. Характеризовать государственное устройство Российской Федерации, называть органы государственной власти страны; раскрывать достижения российского народа; осознавать значение патриотической позиции в укреплении нашего государства</v>
      </c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/>
    </row>
    <row r="38" spans="3:4" x14ac:dyDescent="0.25">
      <c r="C38"/>
      <c r="D38"/>
    </row>
    <row r="39" spans="3:4" x14ac:dyDescent="0.25">
      <c r="C39"/>
      <c r="D39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</sheetData>
  <mergeCells count="24">
    <mergeCell ref="X19:Y19"/>
    <mergeCell ref="X20:Y20"/>
    <mergeCell ref="X22:Y22"/>
    <mergeCell ref="X23:Y23"/>
    <mergeCell ref="X21:Y21"/>
    <mergeCell ref="X12:Y12"/>
    <mergeCell ref="AM1:AN1"/>
    <mergeCell ref="AM2:AN2"/>
    <mergeCell ref="AM3:AN3"/>
    <mergeCell ref="AM4:AN4"/>
    <mergeCell ref="AM5:AN5"/>
    <mergeCell ref="X13:Y13"/>
    <mergeCell ref="X14:Y14"/>
    <mergeCell ref="X15:Y15"/>
    <mergeCell ref="X16:Y16"/>
    <mergeCell ref="X17:Y17"/>
    <mergeCell ref="U3:U5"/>
    <mergeCell ref="V3:V5"/>
    <mergeCell ref="A3:A5"/>
    <mergeCell ref="B3:B5"/>
    <mergeCell ref="C3:C5"/>
    <mergeCell ref="D3:D5"/>
    <mergeCell ref="E3:S3"/>
    <mergeCell ref="T3:T5"/>
  </mergeCells>
  <conditionalFormatting sqref="E24:S24">
    <cfRule type="cellIs" dxfId="9" priority="5" operator="lessThan">
      <formula>50</formula>
    </cfRule>
    <cfRule type="cellIs" dxfId="8" priority="6" operator="lessThan">
      <formula>50</formula>
    </cfRule>
  </conditionalFormatting>
  <conditionalFormatting sqref="U6:U23">
    <cfRule type="cellIs" dxfId="7" priority="1" operator="equal">
      <formula>3</formula>
    </cfRule>
    <cfRule type="cellIs" dxfId="6" priority="2" operator="equal">
      <formula>4</formula>
    </cfRule>
    <cfRule type="cellIs" dxfId="5" priority="3" operator="equal">
      <formula>2</formula>
    </cfRule>
    <cfRule type="cellIs" dxfId="4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2" workbookViewId="0">
      <selection activeCell="D7" sqref="D7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91" t="s">
        <v>2</v>
      </c>
      <c r="B1" s="93" t="s">
        <v>19</v>
      </c>
      <c r="C1" s="95" t="s">
        <v>20</v>
      </c>
      <c r="D1" s="97" t="s">
        <v>42</v>
      </c>
      <c r="E1" s="98"/>
      <c r="F1" s="98"/>
      <c r="G1" s="98"/>
      <c r="H1" s="98"/>
      <c r="I1" s="98"/>
      <c r="J1" s="98"/>
      <c r="K1" s="98"/>
      <c r="L1" s="99"/>
      <c r="M1" s="16"/>
    </row>
    <row r="2" spans="1:13" s="17" customFormat="1" ht="106.5" customHeight="1" x14ac:dyDescent="0.2">
      <c r="A2" s="92"/>
      <c r="B2" s="94"/>
      <c r="C2" s="96"/>
      <c r="D2" s="51" t="s">
        <v>21</v>
      </c>
      <c r="E2" s="51" t="s">
        <v>22</v>
      </c>
      <c r="F2" s="51" t="s">
        <v>23</v>
      </c>
      <c r="G2" s="51" t="s">
        <v>24</v>
      </c>
      <c r="H2" s="52" t="s">
        <v>29</v>
      </c>
      <c r="I2" s="52" t="s">
        <v>30</v>
      </c>
      <c r="J2" s="57" t="s">
        <v>26</v>
      </c>
      <c r="K2" s="57" t="s">
        <v>25</v>
      </c>
      <c r="L2" s="57" t="s">
        <v>32</v>
      </c>
      <c r="M2" s="18"/>
    </row>
    <row r="3" spans="1:13" s="17" customFormat="1" ht="12.75" x14ac:dyDescent="0.2">
      <c r="A3" s="19" t="s">
        <v>90</v>
      </c>
      <c r="B3" s="20" t="s">
        <v>91</v>
      </c>
      <c r="C3" s="21">
        <v>18</v>
      </c>
      <c r="D3" s="53">
        <f>'7А'!Y10</f>
        <v>3</v>
      </c>
      <c r="E3" s="53">
        <f>'7А'!Y9</f>
        <v>8</v>
      </c>
      <c r="F3" s="53">
        <f>'7А'!Y8</f>
        <v>6</v>
      </c>
      <c r="G3" s="53">
        <f>'7А'!Y7</f>
        <v>1</v>
      </c>
      <c r="H3" s="54">
        <f>'7А'!Z13</f>
        <v>94.444444444444443</v>
      </c>
      <c r="I3" s="54">
        <f>'7А'!Z14</f>
        <v>61.111111111111114</v>
      </c>
      <c r="J3" s="58">
        <f>'7А'!Z15</f>
        <v>12.444444444444445</v>
      </c>
      <c r="K3" s="58">
        <f>'7А'!Z16</f>
        <v>3.7222222222222223</v>
      </c>
      <c r="L3" s="58">
        <f>'7А'!Z17</f>
        <v>59.259259259259267</v>
      </c>
      <c r="M3" s="22"/>
    </row>
    <row r="4" spans="1:13" s="17" customFormat="1" ht="12.75" x14ac:dyDescent="0.2">
      <c r="A4" s="24" t="s">
        <v>54</v>
      </c>
      <c r="B4" s="25" t="s">
        <v>27</v>
      </c>
      <c r="C4" s="23">
        <v>18</v>
      </c>
      <c r="D4" s="55">
        <f>SUM(D3:D3)</f>
        <v>3</v>
      </c>
      <c r="E4" s="55">
        <f>SUM(E3:E3)</f>
        <v>8</v>
      </c>
      <c r="F4" s="55">
        <f>SUM(F3:F3)</f>
        <v>6</v>
      </c>
      <c r="G4" s="55">
        <f>SUM(G3:G3)</f>
        <v>1</v>
      </c>
      <c r="H4" s="56">
        <f>'1'!V39</f>
        <v>94.444444444444443</v>
      </c>
      <c r="I4" s="56">
        <f>'1'!V40</f>
        <v>61.111111111111114</v>
      </c>
      <c r="J4" s="59">
        <f>'1'!V41</f>
        <v>12.444444444444445</v>
      </c>
      <c r="K4" s="59">
        <f>'1'!V42</f>
        <v>3.7222222222222223</v>
      </c>
      <c r="L4" s="59">
        <f>'1'!V43</f>
        <v>59.259259259259267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7А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2023-01-15T17:58:50Z</dcterms:modified>
</cp:coreProperties>
</file>