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115" windowHeight="7995" tabRatio="608"/>
  </bookViews>
  <sheets>
    <sheet name="1" sheetId="4" r:id="rId1"/>
    <sheet name="2" sheetId="5" r:id="rId2"/>
    <sheet name="уровни" sheetId="13" r:id="rId3"/>
    <sheet name="7Б" sheetId="11" r:id="rId4"/>
    <sheet name="показатели" sheetId="6" r:id="rId5"/>
    <sheet name="отметки" sheetId="14" r:id="rId6"/>
    <sheet name="качество" sheetId="15" r:id="rId7"/>
    <sheet name="процент вып-я" sheetId="16" r:id="rId8"/>
    <sheet name="задания" sheetId="17" r:id="rId9"/>
  </sheets>
  <definedNames>
    <definedName name="_xlnm._FilterDatabase" localSheetId="0" hidden="1">'1'!$E$3:$O$25</definedName>
    <definedName name="_xlnm.Print_Area" localSheetId="0">'1'!$A$2:$O$43</definedName>
  </definedNames>
  <calcPr calcId="145621"/>
</workbook>
</file>

<file path=xl/calcChain.xml><?xml version="1.0" encoding="utf-8"?>
<calcChain xmlns="http://schemas.openxmlformats.org/spreadsheetml/2006/main">
  <c r="C10" i="5" l="1"/>
  <c r="C9" i="5"/>
  <c r="C8" i="5"/>
  <c r="C7" i="5"/>
  <c r="C6" i="5"/>
  <c r="C5" i="5"/>
  <c r="C4" i="5"/>
  <c r="C3" i="5"/>
  <c r="F1" i="11" l="1"/>
  <c r="G1" i="11"/>
  <c r="H1" i="11"/>
  <c r="I1" i="11"/>
  <c r="J1" i="11"/>
  <c r="K1" i="11"/>
  <c r="L1" i="11"/>
  <c r="E1" i="11"/>
  <c r="R7" i="11"/>
  <c r="N34" i="4"/>
  <c r="O34" i="4" s="1"/>
  <c r="O1" i="4"/>
  <c r="O6" i="4" l="1"/>
  <c r="L27" i="11"/>
  <c r="K27" i="11"/>
  <c r="J27" i="11"/>
  <c r="I27" i="11"/>
  <c r="H27" i="11"/>
  <c r="G27" i="11"/>
  <c r="F27" i="11"/>
  <c r="E27" i="11"/>
  <c r="F28" i="4" l="1"/>
  <c r="I4" i="5" s="1"/>
  <c r="G4" i="5" s="1"/>
  <c r="G28" i="4"/>
  <c r="I5" i="5" s="1"/>
  <c r="G5" i="5" s="1"/>
  <c r="H28" i="4"/>
  <c r="I6" i="5" s="1"/>
  <c r="G6" i="5" s="1"/>
  <c r="I28" i="4"/>
  <c r="I7" i="5" s="1"/>
  <c r="G7" i="5" s="1"/>
  <c r="J28" i="4"/>
  <c r="I8" i="5" s="1"/>
  <c r="G8" i="5" s="1"/>
  <c r="K28" i="4"/>
  <c r="I9" i="5" s="1"/>
  <c r="G9" i="5" s="1"/>
  <c r="L28" i="4"/>
  <c r="I10" i="5" s="1"/>
  <c r="G10" i="5" s="1"/>
  <c r="E28" i="4"/>
  <c r="I3" i="5" s="1"/>
  <c r="G3" i="5" s="1"/>
  <c r="S16" i="11"/>
  <c r="K3" i="6" s="1"/>
  <c r="S15" i="11"/>
  <c r="J3" i="6" s="1"/>
  <c r="R10" i="11"/>
  <c r="S10" i="11" s="1"/>
  <c r="R9" i="11"/>
  <c r="R8" i="11"/>
  <c r="F3" i="6" s="1"/>
  <c r="S7" i="11"/>
  <c r="X5" i="11"/>
  <c r="W5" i="11"/>
  <c r="V5" i="11"/>
  <c r="U5" i="11"/>
  <c r="T5" i="11"/>
  <c r="S5" i="11"/>
  <c r="R5" i="11"/>
  <c r="Q5" i="11"/>
  <c r="X4" i="11"/>
  <c r="W4" i="11"/>
  <c r="V4" i="11"/>
  <c r="U4" i="11"/>
  <c r="T4" i="11"/>
  <c r="S4" i="11"/>
  <c r="R4" i="11"/>
  <c r="Q4" i="11"/>
  <c r="X2" i="11"/>
  <c r="H10" i="5" s="1"/>
  <c r="W2" i="11"/>
  <c r="H9" i="5" s="1"/>
  <c r="V2" i="11"/>
  <c r="H8" i="5" s="1"/>
  <c r="U2" i="11"/>
  <c r="H7" i="5" s="1"/>
  <c r="T2" i="11"/>
  <c r="H6" i="5" s="1"/>
  <c r="S2" i="11"/>
  <c r="H5" i="5" s="1"/>
  <c r="R2" i="11"/>
  <c r="H4" i="5" s="1"/>
  <c r="Q2" i="11"/>
  <c r="H3" i="5" s="1"/>
  <c r="N25" i="11"/>
  <c r="M25" i="11"/>
  <c r="L25" i="11"/>
  <c r="K25" i="11"/>
  <c r="J25" i="11"/>
  <c r="I25" i="11"/>
  <c r="H25" i="11"/>
  <c r="G25" i="11"/>
  <c r="F25" i="11"/>
  <c r="E25" i="11"/>
  <c r="O1" i="11"/>
  <c r="O6" i="11" s="1"/>
  <c r="F30" i="4"/>
  <c r="G30" i="4"/>
  <c r="H30" i="4"/>
  <c r="I30" i="4"/>
  <c r="J30" i="4"/>
  <c r="K30" i="4"/>
  <c r="L30" i="4"/>
  <c r="E30" i="4"/>
  <c r="N25" i="4"/>
  <c r="M25" i="4"/>
  <c r="O8" i="11" l="1"/>
  <c r="O12" i="11"/>
  <c r="O20" i="11"/>
  <c r="O24" i="11"/>
  <c r="O9" i="11"/>
  <c r="O13" i="11"/>
  <c r="O17" i="11"/>
  <c r="O21" i="11"/>
  <c r="O10" i="11"/>
  <c r="O14" i="11"/>
  <c r="O18" i="11"/>
  <c r="O22" i="11"/>
  <c r="O7" i="11"/>
  <c r="O11" i="11"/>
  <c r="O15" i="11"/>
  <c r="O19" i="11"/>
  <c r="O23" i="11"/>
  <c r="O16" i="11"/>
  <c r="S3" i="11"/>
  <c r="W3" i="11"/>
  <c r="T3" i="11"/>
  <c r="X3" i="11"/>
  <c r="Q3" i="11"/>
  <c r="U3" i="11"/>
  <c r="S14" i="11"/>
  <c r="I3" i="6" s="1"/>
  <c r="R3" i="11"/>
  <c r="V3" i="11"/>
  <c r="S13" i="11"/>
  <c r="D3" i="6"/>
  <c r="E3" i="6"/>
  <c r="G3" i="6"/>
  <c r="S8" i="11"/>
  <c r="S9" i="11"/>
  <c r="O43" i="4"/>
  <c r="K4" i="6" s="1"/>
  <c r="O42" i="4"/>
  <c r="J4" i="6" s="1"/>
  <c r="N37" i="4"/>
  <c r="O37" i="4" s="1"/>
  <c r="N36" i="4"/>
  <c r="N35" i="4"/>
  <c r="O35" i="4" s="1"/>
  <c r="H3" i="6" l="1"/>
  <c r="S20" i="11"/>
  <c r="S24" i="11"/>
  <c r="T24" i="11" s="1"/>
  <c r="S12" i="11"/>
  <c r="S17" i="11"/>
  <c r="L3" i="6" s="1"/>
  <c r="O25" i="11"/>
  <c r="O41" i="4"/>
  <c r="I4" i="6" s="1"/>
  <c r="O36" i="4"/>
  <c r="O40" i="4"/>
  <c r="H4" i="6" s="1"/>
  <c r="G4" i="6"/>
  <c r="F4" i="6"/>
  <c r="D4" i="6"/>
  <c r="E4" i="6"/>
  <c r="S21" i="11" l="1"/>
  <c r="T20" i="11"/>
  <c r="F31" i="4"/>
  <c r="G31" i="4"/>
  <c r="H31" i="4"/>
  <c r="I31" i="4"/>
  <c r="J31" i="4"/>
  <c r="K31" i="4"/>
  <c r="L31" i="4"/>
  <c r="E31" i="4"/>
  <c r="F25" i="4"/>
  <c r="G25" i="4"/>
  <c r="H25" i="4"/>
  <c r="I25" i="4"/>
  <c r="J25" i="4"/>
  <c r="K25" i="4"/>
  <c r="L25" i="4"/>
  <c r="E25" i="4"/>
  <c r="S22" i="11" l="1"/>
  <c r="T21" i="11"/>
  <c r="O7" i="4"/>
  <c r="O9" i="4"/>
  <c r="O11" i="4"/>
  <c r="O13" i="4"/>
  <c r="O15" i="4"/>
  <c r="O17" i="4"/>
  <c r="O19" i="4"/>
  <c r="O21" i="4"/>
  <c r="O23" i="4"/>
  <c r="O8" i="4"/>
  <c r="O10" i="4"/>
  <c r="O12" i="4"/>
  <c r="O14" i="4"/>
  <c r="O16" i="4"/>
  <c r="O18" i="4"/>
  <c r="O20" i="4"/>
  <c r="O22" i="4"/>
  <c r="O24" i="4"/>
  <c r="I29" i="4"/>
  <c r="E29" i="4"/>
  <c r="L29" i="4"/>
  <c r="H29" i="4"/>
  <c r="K29" i="4"/>
  <c r="G29" i="4"/>
  <c r="J29" i="4"/>
  <c r="F29" i="4"/>
  <c r="O39" i="4" l="1"/>
  <c r="S23" i="11"/>
  <c r="T23" i="11" s="1"/>
  <c r="T22" i="11"/>
  <c r="J44" i="4"/>
  <c r="K44" i="4" s="1"/>
  <c r="J40" i="4"/>
  <c r="K40" i="4" s="1"/>
  <c r="O25" i="4"/>
  <c r="O44" i="4"/>
  <c r="L4" i="6" s="1"/>
  <c r="J41" i="4" l="1"/>
  <c r="K41" i="4" l="1"/>
  <c r="J42" i="4"/>
  <c r="K42" i="4" l="1"/>
  <c r="J43" i="4"/>
  <c r="K43" i="4" s="1"/>
</calcChain>
</file>

<file path=xl/sharedStrings.xml><?xml version="1.0" encoding="utf-8"?>
<sst xmlns="http://schemas.openxmlformats.org/spreadsheetml/2006/main" count="206" uniqueCount="86">
  <si>
    <t>N</t>
  </si>
  <si>
    <t>Фамилия</t>
  </si>
  <si>
    <t>Класс</t>
  </si>
  <si>
    <t>Вариант</t>
  </si>
  <si>
    <t>Первичный балл</t>
  </si>
  <si>
    <t>Отметка</t>
  </si>
  <si>
    <t>Выполнение заданий</t>
  </si>
  <si>
    <t>% вып-я</t>
  </si>
  <si>
    <t>не справились</t>
  </si>
  <si>
    <t>не приступали</t>
  </si>
  <si>
    <t>писало работу</t>
  </si>
  <si>
    <t>справились без ошибок</t>
  </si>
  <si>
    <t>допустили ошибки</t>
  </si>
  <si>
    <t>отметка 2</t>
  </si>
  <si>
    <t>отметка 3</t>
  </si>
  <si>
    <t>отметка 4</t>
  </si>
  <si>
    <t>отметка 5</t>
  </si>
  <si>
    <t>уровень обученности</t>
  </si>
  <si>
    <t>средняя отметка</t>
  </si>
  <si>
    <t>ФИО учителя</t>
  </si>
  <si>
    <t>Кол-во учащихся</t>
  </si>
  <si>
    <t>"5"</t>
  </si>
  <si>
    <t>"4"</t>
  </si>
  <si>
    <t>"3"</t>
  </si>
  <si>
    <t>"2"</t>
  </si>
  <si>
    <t>Средний оценочный балл</t>
  </si>
  <si>
    <t>Средний тестовый балл</t>
  </si>
  <si>
    <t>ИТОГО</t>
  </si>
  <si>
    <t>средний тестовый балл</t>
  </si>
  <si>
    <t>Уровень обученности</t>
  </si>
  <si>
    <t>Качество обученности</t>
  </si>
  <si>
    <t>качество обученности</t>
  </si>
  <si>
    <t>Средний процент выполнения</t>
  </si>
  <si>
    <t xml:space="preserve">№ задания </t>
  </si>
  <si>
    <t>справились без ошибок (в %)</t>
  </si>
  <si>
    <t>Максимум</t>
  </si>
  <si>
    <t>класс</t>
  </si>
  <si>
    <t>По ОО</t>
  </si>
  <si>
    <t>По региону</t>
  </si>
  <si>
    <t>По России</t>
  </si>
  <si>
    <t>Максимум за задание</t>
  </si>
  <si>
    <t xml:space="preserve">проверяемые требования (умения) </t>
  </si>
  <si>
    <t xml:space="preserve">Итоги </t>
  </si>
  <si>
    <t>справились c ошибками (в %)</t>
  </si>
  <si>
    <t>ВЫСОКИЙ</t>
  </si>
  <si>
    <t>ПОВЫШЕННЫЙ</t>
  </si>
  <si>
    <t>БАЗОВЫЙ</t>
  </si>
  <si>
    <t>ПОНИЖЕННЫЙ</t>
  </si>
  <si>
    <t>НЕДОСТАТОЧНЫЙ</t>
  </si>
  <si>
    <t>%</t>
  </si>
  <si>
    <t>кол-во</t>
  </si>
  <si>
    <t>уровень</t>
  </si>
  <si>
    <t>набрали МАХ</t>
  </si>
  <si>
    <t>средний % вып-я</t>
  </si>
  <si>
    <t>среднее</t>
  </si>
  <si>
    <t>7Б</t>
  </si>
  <si>
    <t>Ершова Н.А.</t>
  </si>
  <si>
    <t>1. 1. Умение создавать, применять и преобразовывать знаки и символы, модели и схемы для решения учебных и познавательных задач. Работать с изобразительными историческими источниками, понимать и интерпретировать содержащуюся в них информацию</t>
  </si>
  <si>
    <t>2. 2. Смысловое чтение. Проводить поиск информации в исторических текстах, материальных исторических памятниках Средневековья</t>
  </si>
  <si>
    <t>3. 3.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классификации; владение основами самоконтроля, самооценки, принятия решений и осуществления осознанного выбора в учебной и познавательной деятельности. Умение объяснять смысл основных хронологических понятий, терминов</t>
  </si>
  <si>
    <t>4. 4. Умение осознанно использовать речевые средства в соответствии с задачей коммуникации; владение основами самоконтроля, самооценки, принятия решений и осуществления осознанного выбора в учебной и познавательной деятельности. Давать оценку событиям и личностям отечественной и всеобщей истории Средних веков</t>
  </si>
  <si>
    <t>5. 5. Умение создавать, применять и преобразовывать знаки и символы, модели и схемы для решения учебных и познавательных задач; владение основами самоконтроля, самооценки, принятия решений и осуществления осознанного выбора в учебной и познавательной деятельности. Использовать историческую карту как источник информации о территории, об экономических и культурных центрах Руси и других государств в Средние века, о направлениях крупнейших передвижений людей – походов, завоеваний, колонизаций и др.</t>
  </si>
  <si>
    <t>6. 6. Умение объединять предметы и явления в группы по определенным признакам, сравнивать, классифицировать и обобщать факты и явления.
	Раскрывать характерные, существенные черты ценностей, господствовавших в средневековых обществах, религиозных воззрений, представлений средневекового человека о мире; сопоставлять развитие Руси и других стран в период Средневековья, показывать общие черты и особенности</t>
  </si>
  <si>
    <t>7. 7. Умение объединять предметы и явления в группы по определенным признакам, сравнивать, классифицировать и обобщать факты и явления.	Локализовать во времени общие рамки и события Средневековья, этапы становления и развития Российского государства</t>
  </si>
  <si>
    <t xml:space="preserve">8. 8. Умение создавать обобщения, классифицировать, самостоятельно выбирать основания и критерии для классификации.
Уметь взаимодействовать с людьми другой культуры, национальной и религиозной принадлежности на основе ценностей современного российского общества: гуманистических и демократических ценностей, идей мира и взаимопонимания между народами, людьми разных культур; уважать историческое наследие народов России. </t>
  </si>
  <si>
    <t>Б</t>
  </si>
  <si>
    <t>X</t>
  </si>
  <si>
    <t>Аткина Полина</t>
  </si>
  <si>
    <t>Бабахов Даниил</t>
  </si>
  <si>
    <t>Землянова Валерия</t>
  </si>
  <si>
    <t>Зубенко Артур</t>
  </si>
  <si>
    <t>Леонова Диана</t>
  </si>
  <si>
    <t>Магомедалиев Магомед</t>
  </si>
  <si>
    <t>Пивоваров Даниил</t>
  </si>
  <si>
    <t>Рахимов Тимур</t>
  </si>
  <si>
    <t>Рыков Антон</t>
  </si>
  <si>
    <t>Рыков Константин</t>
  </si>
  <si>
    <t>Хайров Тимур</t>
  </si>
  <si>
    <t>Цедина Василиса</t>
  </si>
  <si>
    <t>Сорокина Мария</t>
  </si>
  <si>
    <t>Ачапкин Денис</t>
  </si>
  <si>
    <t>Козиев Юсуф</t>
  </si>
  <si>
    <t>Винокурова Анастасия</t>
  </si>
  <si>
    <t>Байбиков Иван</t>
  </si>
  <si>
    <t>Кабанова Яна</t>
  </si>
  <si>
    <t>Казанков Вячеслав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</si>
</sst>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10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shrinkToFit="1"/>
    </xf>
    <xf numFmtId="0" fontId="0" fillId="2" borderId="1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shrinkToFit="1"/>
    </xf>
    <xf numFmtId="164" fontId="0" fillId="2" borderId="1" xfId="0" applyNumberFormat="1" applyFill="1" applyBorder="1" applyAlignment="1">
      <alignment shrinkToFit="1"/>
    </xf>
    <xf numFmtId="0" fontId="0" fillId="3" borderId="1" xfId="0" applyFill="1" applyBorder="1"/>
    <xf numFmtId="164" fontId="0" fillId="3" borderId="1" xfId="0" applyNumberFormat="1" applyFill="1" applyBorder="1" applyAlignment="1">
      <alignment shrinkToFi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64" fontId="8" fillId="0" borderId="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0" xfId="0" applyFont="1" applyFill="1"/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1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textRotation="90" wrapText="1"/>
    </xf>
    <xf numFmtId="164" fontId="5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0" fillId="5" borderId="1" xfId="0" applyFill="1" applyBorder="1" applyAlignment="1">
      <alignment horizontal="right" shrinkToFit="1"/>
    </xf>
    <xf numFmtId="0" fontId="0" fillId="4" borderId="1" xfId="0" applyFill="1" applyBorder="1" applyAlignment="1">
      <alignment horizontal="right" shrinkToFit="1"/>
    </xf>
    <xf numFmtId="164" fontId="0" fillId="0" borderId="1" xfId="0" applyNumberFormat="1" applyBorder="1" applyAlignment="1">
      <alignment horizontal="center" shrinkToFit="1"/>
    </xf>
    <xf numFmtId="0" fontId="13" fillId="0" borderId="1" xfId="0" applyFont="1" applyBorder="1" applyAlignment="1">
      <alignment horizontal="left" textRotation="90" wrapText="1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1" xfId="0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4" fillId="0" borderId="0" xfId="2"/>
    <xf numFmtId="0" fontId="14" fillId="0" borderId="8" xfId="2" applyBorder="1" applyAlignment="1">
      <alignment horizontal="center" vertical="center"/>
    </xf>
    <xf numFmtId="0" fontId="14" fillId="0" borderId="8" xfId="2" applyBorder="1" applyAlignment="1">
      <alignment horizontal="center"/>
    </xf>
    <xf numFmtId="0" fontId="14" fillId="0" borderId="8" xfId="2" applyBorder="1"/>
  </cellXfs>
  <cellStyles count="3">
    <cellStyle name="Обычный" xfId="0" builtinId="0"/>
    <cellStyle name="Обычный 2" xfId="2"/>
    <cellStyle name="Процентный" xfId="1" builtinId="5"/>
  </cellStyles>
  <dxfs count="15"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>
                <a:solidFill>
                  <a:schemeClr val="tx2">
                    <a:lumMod val="75000"/>
                  </a:schemeClr>
                </a:solidFill>
              </a:defRPr>
            </a:pPr>
            <a:r>
              <a:rPr lang="ru-RU" sz="2400">
                <a:solidFill>
                  <a:schemeClr val="tx2">
                    <a:lumMod val="75000"/>
                  </a:schemeClr>
                </a:solidFill>
              </a:rPr>
              <a:t>Уровни образовательных достижений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Lbls>
            <c:dLbl>
              <c:idx val="3"/>
              <c:layout>
                <c:manualLayout>
                  <c:x val="-1.2288242828579335E-2"/>
                  <c:y val="4.1779497353170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'1'!$E$40:$I$44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'1'!$K$40:$K$44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15.789473684210526</c:v>
                </c:pt>
                <c:pt idx="4">
                  <c:v>84.210526315789465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rtl="0">
            <a:defRPr sz="1600" b="1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'7Б'!$Q$20:$R$24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'7Б'!$T$20:$T$24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15.789473684210526</c:v>
                </c:pt>
                <c:pt idx="4">
                  <c:v>84.210526315789465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отметки</a:t>
            </a:r>
          </a:p>
        </c:rich>
      </c:tx>
      <c:layout>
        <c:manualLayout>
          <c:xMode val="edge"/>
          <c:yMode val="edge"/>
          <c:x val="2.0536631757162818E-2"/>
          <c:y val="2.088974867658507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Lbls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показатели!$D$2:$G$2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показатели!$D$4:$G$4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15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показатели!$H$2</c:f>
              <c:strCache>
                <c:ptCount val="1"/>
                <c:pt idx="0">
                  <c:v>Уровень обученности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показатели!$A$3:$A$4</c:f>
              <c:strCache>
                <c:ptCount val="2"/>
                <c:pt idx="0">
                  <c:v>7Б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показатели!$H$3:$H$4</c:f>
              <c:numCache>
                <c:formatCode>0.0</c:formatCode>
                <c:ptCount val="2"/>
                <c:pt idx="0">
                  <c:v>94.73684210526315</c:v>
                </c:pt>
                <c:pt idx="1">
                  <c:v>94.73684210526315</c:v>
                </c:pt>
              </c:numCache>
            </c:numRef>
          </c:val>
        </c:ser>
        <c:ser>
          <c:idx val="1"/>
          <c:order val="1"/>
          <c:tx>
            <c:strRef>
              <c:f>показатели!$I$2</c:f>
              <c:strCache>
                <c:ptCount val="1"/>
                <c:pt idx="0">
                  <c:v>Качество обученности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480404714298892E-2"/>
                  <c:y val="-1.6711798941267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115044400012299E-2"/>
                  <c:y val="-1.0444874338292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показатели!$A$3:$A$4</c:f>
              <c:strCache>
                <c:ptCount val="2"/>
                <c:pt idx="0">
                  <c:v>7Б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показатели!$I$3:$I$4</c:f>
              <c:numCache>
                <c:formatCode>0.0</c:formatCode>
                <c:ptCount val="2"/>
                <c:pt idx="0">
                  <c:v>15.789473684210526</c:v>
                </c:pt>
                <c:pt idx="1">
                  <c:v>15.789473684210526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4081280"/>
        <c:axId val="154616384"/>
        <c:axId val="0"/>
      </c:bar3DChart>
      <c:catAx>
        <c:axId val="1540812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54616384"/>
        <c:crosses val="autoZero"/>
        <c:auto val="1"/>
        <c:lblAlgn val="ctr"/>
        <c:lblOffset val="100"/>
        <c:noMultiLvlLbl val="0"/>
      </c:catAx>
      <c:valAx>
        <c:axId val="15461638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5408128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0480404714298892E-2"/>
                  <c:y val="-2.506769841190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749684085725706E-2"/>
                  <c:y val="-2.0889748676585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480404714298892E-2"/>
                  <c:y val="-1.2533849205951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115044400012299E-2"/>
                  <c:y val="-8.35589947063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01896345715252E-2"/>
                  <c:y val="-1.4622824073609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показатели!$A$3:$A$4</c:f>
              <c:strCache>
                <c:ptCount val="2"/>
                <c:pt idx="0">
                  <c:v>7Б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показатели!$L$3:$L$4</c:f>
              <c:numCache>
                <c:formatCode>0.0</c:formatCode>
                <c:ptCount val="2"/>
                <c:pt idx="0">
                  <c:v>34.868421052631582</c:v>
                </c:pt>
                <c:pt idx="1">
                  <c:v>34.868421052631582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4404352"/>
        <c:axId val="154618688"/>
        <c:axId val="0"/>
      </c:bar3DChart>
      <c:catAx>
        <c:axId val="1544043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54618688"/>
        <c:crosses val="autoZero"/>
        <c:auto val="1"/>
        <c:lblAlgn val="ctr"/>
        <c:lblOffset val="100"/>
        <c:noMultiLvlLbl val="0"/>
      </c:catAx>
      <c:valAx>
        <c:axId val="15461868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54404352"/>
        <c:crosses val="autoZero"/>
        <c:crossBetween val="between"/>
      </c:valAx>
    </c:plotArea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заданий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'2'!$D$2</c:f>
              <c:strCache>
                <c:ptCount val="1"/>
                <c:pt idx="0">
                  <c:v>По ОО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C00000"/>
                </a:solidFill>
              </a:ln>
            </c:spPr>
          </c:marker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'1'!$E$4:$L$4</c:f>
              <c:numCache>
                <c:formatCode>General</c:formatCode>
                <c:ptCount val="8"/>
              </c:numCache>
            </c:numRef>
          </c:cat>
          <c:val>
            <c:numRef>
              <c:f>'2'!$D$3:$D$10</c:f>
              <c:numCache>
                <c:formatCode>General</c:formatCode>
                <c:ptCount val="8"/>
                <c:pt idx="0">
                  <c:v>31.58</c:v>
                </c:pt>
                <c:pt idx="1">
                  <c:v>78.95</c:v>
                </c:pt>
                <c:pt idx="2">
                  <c:v>33.33</c:v>
                </c:pt>
                <c:pt idx="3">
                  <c:v>10.53</c:v>
                </c:pt>
                <c:pt idx="4">
                  <c:v>47.37</c:v>
                </c:pt>
                <c:pt idx="5">
                  <c:v>63.16</c:v>
                </c:pt>
                <c:pt idx="6">
                  <c:v>52.63</c:v>
                </c:pt>
                <c:pt idx="7">
                  <c:v>22.81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62560"/>
        <c:axId val="154620416"/>
      </c:lineChart>
      <c:catAx>
        <c:axId val="15456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54620416"/>
        <c:crosses val="autoZero"/>
        <c:auto val="1"/>
        <c:lblAlgn val="ctr"/>
        <c:lblOffset val="100"/>
        <c:noMultiLvlLbl val="0"/>
      </c:catAx>
      <c:valAx>
        <c:axId val="154620416"/>
        <c:scaling>
          <c:orientation val="minMax"/>
          <c:max val="105"/>
          <c:min val="0"/>
        </c:scaling>
        <c:delete val="0"/>
        <c:axPos val="l"/>
        <c:minorGridlines/>
        <c:numFmt formatCode="General" sourceLinked="1"/>
        <c:majorTickMark val="out"/>
        <c:minorTickMark val="none"/>
        <c:tickLblPos val="nextTo"/>
        <c:crossAx val="154562560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450272</xdr:colOff>
      <xdr:row>5</xdr:row>
      <xdr:rowOff>178376</xdr:rowOff>
    </xdr:from>
    <xdr:to>
      <xdr:col>26</xdr:col>
      <xdr:colOff>13608</xdr:colOff>
      <xdr:row>24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0.05057</cdr:x>
      <cdr:y>0.52998</cdr:y>
    </cdr:from>
    <cdr:to>
      <cdr:x>0.98483</cdr:x>
      <cdr:y>0.53385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470371" y="322203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0.41455</cdr:y>
    </cdr:from>
    <cdr:to>
      <cdr:x>0.98523</cdr:x>
      <cdr:y>0.41841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74134" y="2520243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3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0.33331</cdr:y>
    </cdr:from>
    <cdr:to>
      <cdr:x>0.98523</cdr:x>
      <cdr:y>0.33718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74133" y="202635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0.0535</cdr:x>
      <cdr:y>0.25014</cdr:y>
    </cdr:from>
    <cdr:to>
      <cdr:x>0.98776</cdr:x>
      <cdr:y>0.254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497651" y="1520708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2">
              <a:lumMod val="60000"/>
              <a:lumOff val="4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0.05815</cdr:x>
      <cdr:y>0.29594</cdr:y>
    </cdr:from>
    <cdr:to>
      <cdr:x>0.15646</cdr:x>
      <cdr:y>0.32882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40926" y="179916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>
              <a:solidFill>
                <a:schemeClr val="accent6">
                  <a:lumMod val="75000"/>
                </a:schemeClr>
              </a:solidFill>
            </a:rPr>
            <a:t>ПОВЫШЕННЫЙ</a:t>
          </a:r>
        </a:p>
      </cdr:txBody>
    </cdr:sp>
  </cdr:relSizeAnchor>
  <cdr:relSizeAnchor xmlns:cdr="http://schemas.openxmlformats.org/drawingml/2006/chartDrawing">
    <cdr:from>
      <cdr:x>0.05856</cdr:x>
      <cdr:y>0.20952</cdr:y>
    </cdr:from>
    <cdr:to>
      <cdr:x>0.15686</cdr:x>
      <cdr:y>0.2424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4688" y="127376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tx2">
                  <a:lumMod val="60000"/>
                  <a:lumOff val="40000"/>
                </a:schemeClr>
              </a:solidFill>
            </a:rPr>
            <a:t>ВЫСОКИЙ</a:t>
          </a:r>
        </a:p>
      </cdr:txBody>
    </cdr:sp>
  </cdr:relSizeAnchor>
  <cdr:relSizeAnchor xmlns:cdr="http://schemas.openxmlformats.org/drawingml/2006/chartDrawing">
    <cdr:from>
      <cdr:x>0.06109</cdr:x>
      <cdr:y>0.37586</cdr:y>
    </cdr:from>
    <cdr:to>
      <cdr:x>0.15939</cdr:x>
      <cdr:y>0.40874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68207" y="2285059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accent3">
                  <a:lumMod val="75000"/>
                </a:schemeClr>
              </a:solidFill>
            </a:rPr>
            <a:t>БАЗОВЫЙ</a:t>
          </a:r>
        </a:p>
      </cdr:txBody>
    </cdr:sp>
  </cdr:relSizeAnchor>
  <cdr:relSizeAnchor xmlns:cdr="http://schemas.openxmlformats.org/drawingml/2006/chartDrawing">
    <cdr:from>
      <cdr:x>0.05982</cdr:x>
      <cdr:y>0.48611</cdr:y>
    </cdr:from>
    <cdr:to>
      <cdr:x>0.15813</cdr:x>
      <cdr:y>0.51899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56449" y="295533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FF00"/>
              </a:solidFill>
            </a:rPr>
            <a:t>ПОНИЖЕННЫЙ</a:t>
          </a:r>
        </a:p>
      </cdr:txBody>
    </cdr:sp>
  </cdr:relSizeAnchor>
  <cdr:relSizeAnchor xmlns:cdr="http://schemas.openxmlformats.org/drawingml/2006/chartDrawing">
    <cdr:from>
      <cdr:x>0.06109</cdr:x>
      <cdr:y>0.55188</cdr:y>
    </cdr:from>
    <cdr:to>
      <cdr:x>0.15939</cdr:x>
      <cdr:y>0.58476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68207" y="335515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0000"/>
              </a:solidFill>
            </a:rPr>
            <a:t>НИЗКИЙ</a:t>
          </a:r>
        </a:p>
      </cdr:txBody>
    </cdr:sp>
  </cdr:relSizeAnchor>
  <cdr:relSizeAnchor xmlns:cdr="http://schemas.openxmlformats.org/drawingml/2006/chartDrawing">
    <cdr:from>
      <cdr:x>0.05224</cdr:x>
      <cdr:y>0.5248</cdr:y>
    </cdr:from>
    <cdr:to>
      <cdr:x>0.9865</cdr:x>
      <cdr:y>0.52867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>
          <a:off x="485892" y="3190522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FF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44"/>
  <sheetViews>
    <sheetView tabSelected="1" topLeftCell="A6" zoomScale="85" zoomScaleNormal="85" workbookViewId="0">
      <selection activeCell="Q21" sqref="Q21"/>
    </sheetView>
  </sheetViews>
  <sheetFormatPr defaultRowHeight="15" x14ac:dyDescent="0.25"/>
  <cols>
    <col min="1" max="1" width="4.7109375" customWidth="1"/>
    <col min="2" max="2" width="24.85546875" customWidth="1"/>
    <col min="3" max="3" width="8.42578125" style="3" bestFit="1" customWidth="1"/>
    <col min="4" max="4" width="8.42578125" style="3" customWidth="1"/>
    <col min="5" max="5" width="4.5703125" customWidth="1"/>
    <col min="6" max="12" width="4" customWidth="1"/>
    <col min="13" max="13" width="7.5703125" style="28" customWidth="1"/>
    <col min="14" max="14" width="8.7109375" style="3" bestFit="1" customWidth="1"/>
  </cols>
  <sheetData>
    <row r="1" spans="1:15" x14ac:dyDescent="0.25">
      <c r="D1" s="29" t="s">
        <v>35</v>
      </c>
      <c r="E1" s="4">
        <v>2</v>
      </c>
      <c r="F1" s="4">
        <v>1</v>
      </c>
      <c r="G1" s="4">
        <v>3</v>
      </c>
      <c r="H1" s="4">
        <v>3</v>
      </c>
      <c r="I1" s="4">
        <v>1</v>
      </c>
      <c r="J1" s="4">
        <v>1</v>
      </c>
      <c r="K1" s="4">
        <v>2</v>
      </c>
      <c r="L1" s="4">
        <v>3</v>
      </c>
      <c r="O1" s="5">
        <f>SUM(E1:L1)</f>
        <v>16</v>
      </c>
    </row>
    <row r="3" spans="1:15" x14ac:dyDescent="0.25">
      <c r="A3" s="71" t="s">
        <v>0</v>
      </c>
      <c r="B3" s="71" t="s">
        <v>1</v>
      </c>
      <c r="C3" s="71" t="s">
        <v>3</v>
      </c>
      <c r="D3" s="71" t="s">
        <v>36</v>
      </c>
      <c r="E3" s="74" t="s">
        <v>6</v>
      </c>
      <c r="F3" s="75"/>
      <c r="G3" s="75"/>
      <c r="H3" s="75"/>
      <c r="I3" s="75"/>
      <c r="J3" s="75"/>
      <c r="K3" s="75"/>
      <c r="L3" s="75"/>
      <c r="M3" s="77" t="s">
        <v>4</v>
      </c>
      <c r="N3" s="77" t="s">
        <v>5</v>
      </c>
      <c r="O3" s="71" t="s">
        <v>7</v>
      </c>
    </row>
    <row r="4" spans="1:15" x14ac:dyDescent="0.25">
      <c r="A4" s="72"/>
      <c r="B4" s="72"/>
      <c r="C4" s="72"/>
      <c r="D4" s="72"/>
      <c r="E4" s="4"/>
      <c r="F4" s="4"/>
      <c r="G4" s="4"/>
      <c r="H4" s="4"/>
      <c r="I4" s="4"/>
      <c r="J4" s="4"/>
      <c r="K4" s="4"/>
      <c r="L4" s="4"/>
      <c r="M4" s="78"/>
      <c r="N4" s="78"/>
      <c r="O4" s="72"/>
    </row>
    <row r="5" spans="1:15" x14ac:dyDescent="0.25">
      <c r="A5" s="73"/>
      <c r="B5" s="73"/>
      <c r="C5" s="73"/>
      <c r="D5" s="73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79"/>
      <c r="N5" s="79"/>
      <c r="O5" s="73"/>
    </row>
    <row r="6" spans="1:15" x14ac:dyDescent="0.25">
      <c r="A6" s="1">
        <v>1</v>
      </c>
      <c r="B6" s="1" t="s">
        <v>67</v>
      </c>
      <c r="C6" s="102">
        <v>1</v>
      </c>
      <c r="D6" s="102" t="s">
        <v>65</v>
      </c>
      <c r="E6" s="103">
        <v>2</v>
      </c>
      <c r="F6" s="103">
        <v>0</v>
      </c>
      <c r="G6" s="103">
        <v>1</v>
      </c>
      <c r="H6" s="103">
        <v>1</v>
      </c>
      <c r="I6" s="103">
        <v>0</v>
      </c>
      <c r="J6" s="103">
        <v>0</v>
      </c>
      <c r="K6" s="103">
        <v>1</v>
      </c>
      <c r="L6" s="103" t="s">
        <v>66</v>
      </c>
      <c r="M6" s="103">
        <v>5</v>
      </c>
      <c r="N6" s="103">
        <v>3</v>
      </c>
      <c r="O6" s="6">
        <f>M6/$O$1*100</f>
        <v>31.25</v>
      </c>
    </row>
    <row r="7" spans="1:15" x14ac:dyDescent="0.25">
      <c r="A7" s="1">
        <v>2</v>
      </c>
      <c r="B7" s="1" t="s">
        <v>68</v>
      </c>
      <c r="C7" s="102">
        <v>1</v>
      </c>
      <c r="D7" s="102" t="s">
        <v>65</v>
      </c>
      <c r="E7" s="103">
        <v>2</v>
      </c>
      <c r="F7" s="103">
        <v>1</v>
      </c>
      <c r="G7" s="103">
        <v>1</v>
      </c>
      <c r="H7" s="103">
        <v>1</v>
      </c>
      <c r="I7" s="103">
        <v>0</v>
      </c>
      <c r="J7" s="103">
        <v>0</v>
      </c>
      <c r="K7" s="103">
        <v>1</v>
      </c>
      <c r="L7" s="103" t="s">
        <v>66</v>
      </c>
      <c r="M7" s="103">
        <v>6</v>
      </c>
      <c r="N7" s="103">
        <v>3</v>
      </c>
      <c r="O7" s="6">
        <f t="shared" ref="O7:O24" si="0">M7/$O$1*100</f>
        <v>37.5</v>
      </c>
    </row>
    <row r="8" spans="1:15" x14ac:dyDescent="0.25">
      <c r="A8" s="1">
        <v>3</v>
      </c>
      <c r="B8" s="1" t="s">
        <v>69</v>
      </c>
      <c r="C8" s="102">
        <v>2</v>
      </c>
      <c r="D8" s="102" t="s">
        <v>65</v>
      </c>
      <c r="E8" s="103">
        <v>2</v>
      </c>
      <c r="F8" s="103">
        <v>1</v>
      </c>
      <c r="G8" s="103">
        <v>1</v>
      </c>
      <c r="H8" s="103" t="s">
        <v>66</v>
      </c>
      <c r="I8" s="103">
        <v>0</v>
      </c>
      <c r="J8" s="103">
        <v>0</v>
      </c>
      <c r="K8" s="103">
        <v>0</v>
      </c>
      <c r="L8" s="103">
        <v>1</v>
      </c>
      <c r="M8" s="103">
        <v>5</v>
      </c>
      <c r="N8" s="103">
        <v>3</v>
      </c>
      <c r="O8" s="6">
        <f t="shared" si="0"/>
        <v>31.25</v>
      </c>
    </row>
    <row r="9" spans="1:15" x14ac:dyDescent="0.25">
      <c r="A9" s="1">
        <v>4</v>
      </c>
      <c r="B9" s="1" t="s">
        <v>70</v>
      </c>
      <c r="C9" s="102">
        <v>1</v>
      </c>
      <c r="D9" s="102" t="s">
        <v>65</v>
      </c>
      <c r="E9" s="103">
        <v>0</v>
      </c>
      <c r="F9" s="103">
        <v>1</v>
      </c>
      <c r="G9" s="103">
        <v>1</v>
      </c>
      <c r="H9" s="103">
        <v>1</v>
      </c>
      <c r="I9" s="103">
        <v>0</v>
      </c>
      <c r="J9" s="103">
        <v>1</v>
      </c>
      <c r="K9" s="103">
        <v>0</v>
      </c>
      <c r="L9" s="103">
        <v>1</v>
      </c>
      <c r="M9" s="103">
        <v>5</v>
      </c>
      <c r="N9" s="103">
        <v>3</v>
      </c>
      <c r="O9" s="6">
        <f t="shared" si="0"/>
        <v>31.25</v>
      </c>
    </row>
    <row r="10" spans="1:15" x14ac:dyDescent="0.25">
      <c r="A10" s="1">
        <v>5</v>
      </c>
      <c r="B10" s="1" t="s">
        <v>85</v>
      </c>
      <c r="C10" s="102">
        <v>2</v>
      </c>
      <c r="D10" s="102" t="s">
        <v>65</v>
      </c>
      <c r="E10" s="103">
        <v>0</v>
      </c>
      <c r="F10" s="103">
        <v>1</v>
      </c>
      <c r="G10" s="103" t="s">
        <v>66</v>
      </c>
      <c r="H10" s="103" t="s">
        <v>66</v>
      </c>
      <c r="I10" s="103">
        <v>1</v>
      </c>
      <c r="J10" s="103">
        <v>0</v>
      </c>
      <c r="K10" s="103">
        <v>1</v>
      </c>
      <c r="L10" s="103">
        <v>1</v>
      </c>
      <c r="M10" s="103">
        <v>4</v>
      </c>
      <c r="N10" s="103">
        <v>3</v>
      </c>
      <c r="O10" s="6">
        <f t="shared" si="0"/>
        <v>25</v>
      </c>
    </row>
    <row r="11" spans="1:15" x14ac:dyDescent="0.25">
      <c r="A11" s="1">
        <v>6</v>
      </c>
      <c r="B11" s="1" t="s">
        <v>71</v>
      </c>
      <c r="C11" s="102">
        <v>2</v>
      </c>
      <c r="D11" s="102" t="s">
        <v>65</v>
      </c>
      <c r="E11" s="103">
        <v>2</v>
      </c>
      <c r="F11" s="103">
        <v>1</v>
      </c>
      <c r="G11" s="103">
        <v>1</v>
      </c>
      <c r="H11" s="103" t="s">
        <v>66</v>
      </c>
      <c r="I11" s="103">
        <v>1</v>
      </c>
      <c r="J11" s="103">
        <v>1</v>
      </c>
      <c r="K11" s="103">
        <v>2</v>
      </c>
      <c r="L11" s="103">
        <v>1</v>
      </c>
      <c r="M11" s="103">
        <v>9</v>
      </c>
      <c r="N11" s="103">
        <v>4</v>
      </c>
      <c r="O11" s="6">
        <f t="shared" si="0"/>
        <v>56.25</v>
      </c>
    </row>
    <row r="12" spans="1:15" x14ac:dyDescent="0.25">
      <c r="A12" s="1">
        <v>7</v>
      </c>
      <c r="B12" s="1" t="s">
        <v>72</v>
      </c>
      <c r="C12" s="102">
        <v>2</v>
      </c>
      <c r="D12" s="102" t="s">
        <v>65</v>
      </c>
      <c r="E12" s="103">
        <v>0</v>
      </c>
      <c r="F12" s="103" t="s">
        <v>66</v>
      </c>
      <c r="G12" s="103">
        <v>1</v>
      </c>
      <c r="H12" s="103">
        <v>1</v>
      </c>
      <c r="I12" s="103">
        <v>0</v>
      </c>
      <c r="J12" s="103">
        <v>0</v>
      </c>
      <c r="K12" s="103">
        <v>1</v>
      </c>
      <c r="L12" s="103">
        <v>0</v>
      </c>
      <c r="M12" s="103">
        <v>3</v>
      </c>
      <c r="N12" s="103">
        <v>2</v>
      </c>
      <c r="O12" s="6">
        <f t="shared" si="0"/>
        <v>18.75</v>
      </c>
    </row>
    <row r="13" spans="1:15" x14ac:dyDescent="0.25">
      <c r="A13" s="1">
        <v>8</v>
      </c>
      <c r="B13" s="1" t="s">
        <v>73</v>
      </c>
      <c r="C13" s="102">
        <v>1</v>
      </c>
      <c r="D13" s="102" t="s">
        <v>65</v>
      </c>
      <c r="E13" s="103">
        <v>0</v>
      </c>
      <c r="F13" s="103">
        <v>1</v>
      </c>
      <c r="G13" s="103">
        <v>0</v>
      </c>
      <c r="H13" s="103" t="s">
        <v>66</v>
      </c>
      <c r="I13" s="103">
        <v>1</v>
      </c>
      <c r="J13" s="103">
        <v>1</v>
      </c>
      <c r="K13" s="103">
        <v>2</v>
      </c>
      <c r="L13" s="103">
        <v>0</v>
      </c>
      <c r="M13" s="103">
        <v>5</v>
      </c>
      <c r="N13" s="103">
        <v>3</v>
      </c>
      <c r="O13" s="6">
        <f t="shared" si="0"/>
        <v>31.25</v>
      </c>
    </row>
    <row r="14" spans="1:15" x14ac:dyDescent="0.25">
      <c r="A14" s="1">
        <v>9</v>
      </c>
      <c r="B14" s="1" t="s">
        <v>74</v>
      </c>
      <c r="C14" s="102">
        <v>2</v>
      </c>
      <c r="D14" s="102" t="s">
        <v>65</v>
      </c>
      <c r="E14" s="103">
        <v>0</v>
      </c>
      <c r="F14" s="103">
        <v>1</v>
      </c>
      <c r="G14" s="103">
        <v>1</v>
      </c>
      <c r="H14" s="103" t="s">
        <v>66</v>
      </c>
      <c r="I14" s="103">
        <v>0</v>
      </c>
      <c r="J14" s="103">
        <v>1</v>
      </c>
      <c r="K14" s="103">
        <v>0</v>
      </c>
      <c r="L14" s="103">
        <v>1</v>
      </c>
      <c r="M14" s="103">
        <v>4</v>
      </c>
      <c r="N14" s="103">
        <v>3</v>
      </c>
      <c r="O14" s="6">
        <f t="shared" si="0"/>
        <v>25</v>
      </c>
    </row>
    <row r="15" spans="1:15" x14ac:dyDescent="0.25">
      <c r="A15" s="1">
        <v>10</v>
      </c>
      <c r="B15" s="1" t="s">
        <v>75</v>
      </c>
      <c r="C15" s="102">
        <v>2</v>
      </c>
      <c r="D15" s="102" t="s">
        <v>65</v>
      </c>
      <c r="E15" s="103">
        <v>0</v>
      </c>
      <c r="F15" s="103">
        <v>1</v>
      </c>
      <c r="G15" s="103" t="s">
        <v>66</v>
      </c>
      <c r="H15" s="103" t="s">
        <v>66</v>
      </c>
      <c r="I15" s="103">
        <v>0</v>
      </c>
      <c r="J15" s="103">
        <v>1</v>
      </c>
      <c r="K15" s="103">
        <v>2</v>
      </c>
      <c r="L15" s="103">
        <v>1</v>
      </c>
      <c r="M15" s="103">
        <v>5</v>
      </c>
      <c r="N15" s="103">
        <v>3</v>
      </c>
      <c r="O15" s="6">
        <f t="shared" si="0"/>
        <v>31.25</v>
      </c>
    </row>
    <row r="16" spans="1:15" x14ac:dyDescent="0.25">
      <c r="A16" s="1">
        <v>11</v>
      </c>
      <c r="B16" s="1" t="s">
        <v>76</v>
      </c>
      <c r="C16" s="102">
        <v>1</v>
      </c>
      <c r="D16" s="102" t="s">
        <v>65</v>
      </c>
      <c r="E16" s="103">
        <v>2</v>
      </c>
      <c r="F16" s="103">
        <v>1</v>
      </c>
      <c r="G16" s="103">
        <v>1</v>
      </c>
      <c r="H16" s="103">
        <v>1</v>
      </c>
      <c r="I16" s="103">
        <v>0</v>
      </c>
      <c r="J16" s="103">
        <v>1</v>
      </c>
      <c r="K16" s="103">
        <v>1</v>
      </c>
      <c r="L16" s="103">
        <v>0</v>
      </c>
      <c r="M16" s="103">
        <v>7</v>
      </c>
      <c r="N16" s="103">
        <v>3</v>
      </c>
      <c r="O16" s="6">
        <f t="shared" si="0"/>
        <v>43.75</v>
      </c>
    </row>
    <row r="17" spans="1:15" x14ac:dyDescent="0.25">
      <c r="A17" s="1">
        <v>12</v>
      </c>
      <c r="B17" s="1" t="s">
        <v>77</v>
      </c>
      <c r="C17" s="102">
        <v>2</v>
      </c>
      <c r="D17" s="102" t="s">
        <v>65</v>
      </c>
      <c r="E17" s="103">
        <v>0</v>
      </c>
      <c r="F17" s="103">
        <v>1</v>
      </c>
      <c r="G17" s="103">
        <v>2</v>
      </c>
      <c r="H17" s="103" t="s">
        <v>66</v>
      </c>
      <c r="I17" s="103">
        <v>0</v>
      </c>
      <c r="J17" s="103">
        <v>1</v>
      </c>
      <c r="K17" s="103">
        <v>0</v>
      </c>
      <c r="L17" s="103">
        <v>1</v>
      </c>
      <c r="M17" s="103">
        <v>5</v>
      </c>
      <c r="N17" s="103">
        <v>3</v>
      </c>
      <c r="O17" s="6">
        <f t="shared" si="0"/>
        <v>31.25</v>
      </c>
    </row>
    <row r="18" spans="1:15" x14ac:dyDescent="0.25">
      <c r="A18" s="1">
        <v>13</v>
      </c>
      <c r="B18" s="1" t="s">
        <v>78</v>
      </c>
      <c r="C18" s="102">
        <v>1</v>
      </c>
      <c r="D18" s="102" t="s">
        <v>65</v>
      </c>
      <c r="E18" s="103">
        <v>0</v>
      </c>
      <c r="F18" s="103">
        <v>1</v>
      </c>
      <c r="G18" s="103">
        <v>0</v>
      </c>
      <c r="H18" s="103">
        <v>0</v>
      </c>
      <c r="I18" s="103">
        <v>1</v>
      </c>
      <c r="J18" s="103">
        <v>1</v>
      </c>
      <c r="K18" s="103">
        <v>1</v>
      </c>
      <c r="L18" s="103" t="s">
        <v>66</v>
      </c>
      <c r="M18" s="103">
        <v>4</v>
      </c>
      <c r="N18" s="103">
        <v>3</v>
      </c>
      <c r="O18" s="6">
        <f t="shared" si="0"/>
        <v>25</v>
      </c>
    </row>
    <row r="19" spans="1:15" x14ac:dyDescent="0.25">
      <c r="A19" s="1">
        <v>14</v>
      </c>
      <c r="B19" s="1" t="s">
        <v>79</v>
      </c>
      <c r="C19" s="102">
        <v>2</v>
      </c>
      <c r="D19" s="102" t="s">
        <v>65</v>
      </c>
      <c r="E19" s="103">
        <v>0</v>
      </c>
      <c r="F19" s="103">
        <v>1</v>
      </c>
      <c r="G19" s="103">
        <v>2</v>
      </c>
      <c r="H19" s="103" t="s">
        <v>66</v>
      </c>
      <c r="I19" s="103">
        <v>1</v>
      </c>
      <c r="J19" s="103">
        <v>1</v>
      </c>
      <c r="K19" s="103">
        <v>2</v>
      </c>
      <c r="L19" s="103">
        <v>3</v>
      </c>
      <c r="M19" s="103">
        <v>10</v>
      </c>
      <c r="N19" s="103">
        <v>4</v>
      </c>
      <c r="O19" s="6">
        <f t="shared" si="0"/>
        <v>62.5</v>
      </c>
    </row>
    <row r="20" spans="1:15" x14ac:dyDescent="0.25">
      <c r="A20" s="1">
        <v>15</v>
      </c>
      <c r="B20" s="1" t="s">
        <v>80</v>
      </c>
      <c r="C20" s="102">
        <v>1</v>
      </c>
      <c r="D20" s="102" t="s">
        <v>65</v>
      </c>
      <c r="E20" s="103">
        <v>0</v>
      </c>
      <c r="F20" s="103">
        <v>0</v>
      </c>
      <c r="G20" s="103">
        <v>1</v>
      </c>
      <c r="H20" s="103" t="s">
        <v>66</v>
      </c>
      <c r="I20" s="103">
        <v>1</v>
      </c>
      <c r="J20" s="103">
        <v>1</v>
      </c>
      <c r="K20" s="103">
        <v>2</v>
      </c>
      <c r="L20" s="103">
        <v>0</v>
      </c>
      <c r="M20" s="103">
        <v>5</v>
      </c>
      <c r="N20" s="103">
        <v>3</v>
      </c>
      <c r="O20" s="6">
        <f t="shared" si="0"/>
        <v>31.25</v>
      </c>
    </row>
    <row r="21" spans="1:15" x14ac:dyDescent="0.25">
      <c r="A21" s="1">
        <v>16</v>
      </c>
      <c r="B21" s="1" t="s">
        <v>81</v>
      </c>
      <c r="C21" s="102">
        <v>1</v>
      </c>
      <c r="D21" s="102" t="s">
        <v>65</v>
      </c>
      <c r="E21" s="103">
        <v>2</v>
      </c>
      <c r="F21" s="103">
        <v>1</v>
      </c>
      <c r="G21" s="103">
        <v>2</v>
      </c>
      <c r="H21" s="103">
        <v>1</v>
      </c>
      <c r="I21" s="103">
        <v>1</v>
      </c>
      <c r="J21" s="103">
        <v>1</v>
      </c>
      <c r="K21" s="103">
        <v>1</v>
      </c>
      <c r="L21" s="103">
        <v>1</v>
      </c>
      <c r="M21" s="103">
        <v>10</v>
      </c>
      <c r="N21" s="103">
        <v>4</v>
      </c>
      <c r="O21" s="6">
        <f t="shared" si="0"/>
        <v>62.5</v>
      </c>
    </row>
    <row r="22" spans="1:15" x14ac:dyDescent="0.25">
      <c r="A22" s="1">
        <v>17</v>
      </c>
      <c r="B22" s="1" t="s">
        <v>82</v>
      </c>
      <c r="C22" s="102">
        <v>2</v>
      </c>
      <c r="D22" s="102" t="s">
        <v>65</v>
      </c>
      <c r="E22" s="103">
        <v>0</v>
      </c>
      <c r="F22" s="103">
        <v>1</v>
      </c>
      <c r="G22" s="103">
        <v>2</v>
      </c>
      <c r="H22" s="103" t="s">
        <v>66</v>
      </c>
      <c r="I22" s="103">
        <v>1</v>
      </c>
      <c r="J22" s="103" t="s">
        <v>66</v>
      </c>
      <c r="K22" s="103">
        <v>0</v>
      </c>
      <c r="L22" s="103">
        <v>1</v>
      </c>
      <c r="M22" s="103">
        <v>5</v>
      </c>
      <c r="N22" s="103">
        <v>3</v>
      </c>
      <c r="O22" s="6">
        <f t="shared" si="0"/>
        <v>31.25</v>
      </c>
    </row>
    <row r="23" spans="1:15" x14ac:dyDescent="0.25">
      <c r="A23" s="1">
        <v>18</v>
      </c>
      <c r="B23" s="1" t="s">
        <v>83</v>
      </c>
      <c r="C23" s="102">
        <v>1</v>
      </c>
      <c r="D23" s="102" t="s">
        <v>65</v>
      </c>
      <c r="E23" s="103">
        <v>0</v>
      </c>
      <c r="F23" s="103">
        <v>0</v>
      </c>
      <c r="G23" s="103">
        <v>2</v>
      </c>
      <c r="H23" s="103">
        <v>0</v>
      </c>
      <c r="I23" s="103">
        <v>1</v>
      </c>
      <c r="J23" s="103">
        <v>0</v>
      </c>
      <c r="K23" s="103">
        <v>1</v>
      </c>
      <c r="L23" s="103">
        <v>1</v>
      </c>
      <c r="M23" s="103">
        <v>5</v>
      </c>
      <c r="N23" s="103">
        <v>3</v>
      </c>
      <c r="O23" s="6">
        <f t="shared" si="0"/>
        <v>31.25</v>
      </c>
    </row>
    <row r="24" spans="1:15" x14ac:dyDescent="0.25">
      <c r="A24" s="1">
        <v>19</v>
      </c>
      <c r="B24" s="1" t="s">
        <v>84</v>
      </c>
      <c r="C24" s="102">
        <v>2</v>
      </c>
      <c r="D24" s="102" t="s">
        <v>65</v>
      </c>
      <c r="E24" s="103">
        <v>0</v>
      </c>
      <c r="F24" s="103">
        <v>1</v>
      </c>
      <c r="G24" s="103" t="s">
        <v>66</v>
      </c>
      <c r="H24" s="103" t="s">
        <v>66</v>
      </c>
      <c r="I24" s="103">
        <v>0</v>
      </c>
      <c r="J24" s="103">
        <v>1</v>
      </c>
      <c r="K24" s="103">
        <v>2</v>
      </c>
      <c r="L24" s="103">
        <v>0</v>
      </c>
      <c r="M24" s="103">
        <v>4</v>
      </c>
      <c r="N24" s="103">
        <v>3</v>
      </c>
      <c r="O24" s="6">
        <f t="shared" si="0"/>
        <v>25</v>
      </c>
    </row>
    <row r="25" spans="1:15" x14ac:dyDescent="0.25">
      <c r="A25" s="1"/>
      <c r="B25" s="1"/>
      <c r="C25" s="2"/>
      <c r="D25" s="2"/>
      <c r="E25" s="7">
        <f>AVERAGE(E6:E24)/E1*100</f>
        <v>31.578947368421051</v>
      </c>
      <c r="F25" s="7">
        <f>AVERAGE(F6:F24)/F1*100</f>
        <v>83.333333333333343</v>
      </c>
      <c r="G25" s="7">
        <f>AVERAGE(G6:G24)/G1*100</f>
        <v>39.583333333333329</v>
      </c>
      <c r="H25" s="7">
        <f>AVERAGE(H6:H24)/H1*100</f>
        <v>25</v>
      </c>
      <c r="I25" s="7">
        <f>AVERAGE(I6:I24)/I1*100</f>
        <v>47.368421052631575</v>
      </c>
      <c r="J25" s="7">
        <f>AVERAGE(J6:J24)/J1*100</f>
        <v>66.666666666666657</v>
      </c>
      <c r="K25" s="7">
        <f>AVERAGE(K6:K24)/K1*100</f>
        <v>52.631578947368418</v>
      </c>
      <c r="L25" s="7">
        <f>AVERAGE(L6:L24)/L1*100</f>
        <v>27.083333333333332</v>
      </c>
      <c r="M25" s="34">
        <f>AVERAGE(M6:M24)</f>
        <v>5.5789473684210522</v>
      </c>
      <c r="N25" s="34">
        <f>AVERAGE(N6:N24)</f>
        <v>3.1052631578947367</v>
      </c>
      <c r="O25" s="34">
        <f>AVERAGE(O6:O24)</f>
        <v>34.868421052631582</v>
      </c>
    </row>
    <row r="26" spans="1:15" s="27" customFormat="1" x14ac:dyDescent="0.25">
      <c r="C26" s="35"/>
      <c r="D26" s="35"/>
      <c r="M26" s="36"/>
      <c r="N26" s="35"/>
    </row>
    <row r="27" spans="1:15" x14ac:dyDescent="0.25">
      <c r="E27" s="14">
        <v>19</v>
      </c>
      <c r="M27" s="84" t="s">
        <v>10</v>
      </c>
      <c r="N27" s="85"/>
    </row>
    <row r="28" spans="1:15" x14ac:dyDescent="0.25">
      <c r="E28" s="2">
        <f>COUNTIF(E6:E24,E1)/$E$27</f>
        <v>0.31578947368421051</v>
      </c>
      <c r="F28" s="2">
        <f>COUNTIF(F6:F24,F1)/$E$27</f>
        <v>0.78947368421052633</v>
      </c>
      <c r="G28" s="2">
        <f>COUNTIF(G6:G24,G1)/$E$27</f>
        <v>0</v>
      </c>
      <c r="H28" s="2">
        <f>COUNTIF(H6:H24,H1)/$E$27</f>
        <v>0</v>
      </c>
      <c r="I28" s="2">
        <f>COUNTIF(I6:I24,I1)/$E$27</f>
        <v>0.47368421052631576</v>
      </c>
      <c r="J28" s="2">
        <f>COUNTIF(J6:J24,J1)/$E$27</f>
        <v>0.63157894736842102</v>
      </c>
      <c r="K28" s="2">
        <f>COUNTIF(K6:K24,K1)/$E$27</f>
        <v>0.31578947368421051</v>
      </c>
      <c r="L28" s="2">
        <f>COUNTIF(L6:L24,L1)/$E$27</f>
        <v>5.2631578947368418E-2</v>
      </c>
      <c r="M28" s="84" t="s">
        <v>11</v>
      </c>
      <c r="N28" s="85"/>
    </row>
    <row r="29" spans="1:15" x14ac:dyDescent="0.25">
      <c r="E29" s="2">
        <f>$E$27-E28-E31-E30</f>
        <v>5.6842105263157912</v>
      </c>
      <c r="F29" s="2">
        <f>$E$27-F28-F31-F30</f>
        <v>15.210526315789473</v>
      </c>
      <c r="G29" s="2">
        <f>$E$27-G28-G31-G30</f>
        <v>17</v>
      </c>
      <c r="H29" s="2">
        <f>$E$27-H28-H31-H30</f>
        <v>17</v>
      </c>
      <c r="I29" s="2">
        <f>$E$27-I28-I31-I30</f>
        <v>8.526315789473685</v>
      </c>
      <c r="J29" s="2">
        <f>$E$27-J28-J31-J30</f>
        <v>12.368421052631579</v>
      </c>
      <c r="K29" s="2">
        <f>$E$27-K28-K31-K30</f>
        <v>13.684210526315791</v>
      </c>
      <c r="L29" s="2">
        <f>$E$27-L28-L31-L30</f>
        <v>13.94736842105263</v>
      </c>
      <c r="M29" s="84" t="s">
        <v>12</v>
      </c>
      <c r="N29" s="85"/>
    </row>
    <row r="30" spans="1:15" x14ac:dyDescent="0.25">
      <c r="E30" s="2">
        <f>COUNTIF(E6:E24,"=N  ")</f>
        <v>0</v>
      </c>
      <c r="F30" s="2">
        <f>COUNTIF(F6:F24,"=N  ")</f>
        <v>0</v>
      </c>
      <c r="G30" s="2">
        <f>COUNTIF(G6:G24,"=N  ")</f>
        <v>0</v>
      </c>
      <c r="H30" s="2">
        <f>COUNTIF(H6:H24,"=N  ")</f>
        <v>0</v>
      </c>
      <c r="I30" s="2">
        <f>COUNTIF(I6:I24,"=N  ")</f>
        <v>0</v>
      </c>
      <c r="J30" s="2">
        <f>COUNTIF(J6:J24,"=N  ")</f>
        <v>0</v>
      </c>
      <c r="K30" s="2">
        <f>COUNTIF(K6:K24,"=N  ")</f>
        <v>0</v>
      </c>
      <c r="L30" s="2">
        <f>COUNTIF(L6:L24,"=N  ")</f>
        <v>0</v>
      </c>
      <c r="M30" s="84" t="s">
        <v>9</v>
      </c>
      <c r="N30" s="85"/>
    </row>
    <row r="31" spans="1:15" x14ac:dyDescent="0.25">
      <c r="E31" s="2">
        <f>COUNTIF(E6:E24,"=0")</f>
        <v>13</v>
      </c>
      <c r="F31" s="2">
        <f>COUNTIF(F6:F24,"=0")</f>
        <v>3</v>
      </c>
      <c r="G31" s="2">
        <f>COUNTIF(G6:G24,"=0")</f>
        <v>2</v>
      </c>
      <c r="H31" s="2">
        <f>COUNTIF(H6:H24,"=0")</f>
        <v>2</v>
      </c>
      <c r="I31" s="2">
        <f>COUNTIF(I6:I24,"=0")</f>
        <v>10</v>
      </c>
      <c r="J31" s="2">
        <f>COUNTIF(J6:J24,"=0")</f>
        <v>6</v>
      </c>
      <c r="K31" s="2">
        <f>COUNTIF(K6:K24,"=0")</f>
        <v>5</v>
      </c>
      <c r="L31" s="2">
        <f>COUNTIF(L6:L24,"=0")</f>
        <v>5</v>
      </c>
      <c r="M31" s="84" t="s">
        <v>8</v>
      </c>
      <c r="N31" s="85"/>
    </row>
    <row r="34" spans="3:15" x14ac:dyDescent="0.25">
      <c r="C34"/>
      <c r="D34"/>
      <c r="M34" s="30" t="s">
        <v>13</v>
      </c>
      <c r="N34" s="14">
        <f>COUNTIF(N6:N24,"=2")</f>
        <v>1</v>
      </c>
      <c r="O34" s="15">
        <f>N34/$E$27*100</f>
        <v>5.2631578947368416</v>
      </c>
    </row>
    <row r="35" spans="3:15" x14ac:dyDescent="0.25">
      <c r="C35"/>
      <c r="D35"/>
      <c r="M35" s="31" t="s">
        <v>14</v>
      </c>
      <c r="N35" s="8">
        <f>COUNTIF(N6:N24,"=3")</f>
        <v>15</v>
      </c>
      <c r="O35" s="13">
        <f>N35/$E$27*100</f>
        <v>78.94736842105263</v>
      </c>
    </row>
    <row r="36" spans="3:15" x14ac:dyDescent="0.25">
      <c r="C36"/>
      <c r="D36"/>
      <c r="M36" s="32" t="s">
        <v>15</v>
      </c>
      <c r="N36" s="11">
        <f>COUNTIF(N6:N24,"=4")</f>
        <v>3</v>
      </c>
      <c r="O36" s="12">
        <f>N36/$E$27*100</f>
        <v>15.789473684210526</v>
      </c>
    </row>
    <row r="37" spans="3:15" x14ac:dyDescent="0.25">
      <c r="C37"/>
      <c r="D37"/>
      <c r="M37" s="33" t="s">
        <v>16</v>
      </c>
      <c r="N37" s="9">
        <f>COUNTIF(N6:N24,"=5")</f>
        <v>0</v>
      </c>
      <c r="O37" s="10">
        <f>N37/$E$27*100</f>
        <v>0</v>
      </c>
    </row>
    <row r="39" spans="3:15" x14ac:dyDescent="0.25">
      <c r="C39"/>
      <c r="D39"/>
      <c r="E39" s="80" t="s">
        <v>51</v>
      </c>
      <c r="F39" s="81"/>
      <c r="G39" s="81"/>
      <c r="H39" s="81"/>
      <c r="I39" s="82"/>
      <c r="J39" s="62" t="s">
        <v>50</v>
      </c>
      <c r="K39" s="62" t="s">
        <v>49</v>
      </c>
      <c r="M39" s="83"/>
      <c r="N39" s="83"/>
      <c r="O39" s="63">
        <f>COUNTIF(O6:O24,100)</f>
        <v>0</v>
      </c>
    </row>
    <row r="40" spans="3:15" x14ac:dyDescent="0.25">
      <c r="C40"/>
      <c r="D40"/>
      <c r="E40" s="86" t="s">
        <v>44</v>
      </c>
      <c r="F40" s="86"/>
      <c r="G40" s="86"/>
      <c r="H40" s="86"/>
      <c r="I40" s="86"/>
      <c r="J40" s="7">
        <f>COUNTIF(O6:O24,"&gt;=85")</f>
        <v>0</v>
      </c>
      <c r="K40" s="7">
        <f>J40/E27*100</f>
        <v>0</v>
      </c>
      <c r="M40" s="75"/>
      <c r="N40" s="76"/>
      <c r="O40" s="7">
        <f>SUM(N35:N37)/$E$27*100</f>
        <v>94.73684210526315</v>
      </c>
    </row>
    <row r="41" spans="3:15" x14ac:dyDescent="0.25">
      <c r="C41"/>
      <c r="D41"/>
      <c r="E41" s="86" t="s">
        <v>45</v>
      </c>
      <c r="F41" s="86"/>
      <c r="G41" s="86"/>
      <c r="H41" s="86"/>
      <c r="I41" s="86"/>
      <c r="J41" s="7">
        <f>COUNTIF(O6:O24,"&gt;=75")-J40</f>
        <v>0</v>
      </c>
      <c r="K41" s="7">
        <f>J41/E27*100</f>
        <v>0</v>
      </c>
      <c r="M41" s="75"/>
      <c r="N41" s="76"/>
      <c r="O41" s="7">
        <f>SUM(N36:N37)/$E$27*100</f>
        <v>15.789473684210526</v>
      </c>
    </row>
    <row r="42" spans="3:15" x14ac:dyDescent="0.25">
      <c r="C42"/>
      <c r="D42"/>
      <c r="E42" s="86" t="s">
        <v>46</v>
      </c>
      <c r="F42" s="86"/>
      <c r="G42" s="86"/>
      <c r="H42" s="86"/>
      <c r="I42" s="86"/>
      <c r="J42" s="7">
        <f>COUNTIF(O6:O24,"&gt;=65")-J41-J40</f>
        <v>0</v>
      </c>
      <c r="K42" s="7">
        <f>J42/E27*100</f>
        <v>0</v>
      </c>
      <c r="M42" s="83"/>
      <c r="N42" s="83"/>
      <c r="O42" s="7">
        <f>AVERAGE(M6:M24)</f>
        <v>5.5789473684210522</v>
      </c>
    </row>
    <row r="43" spans="3:15" x14ac:dyDescent="0.25">
      <c r="C43"/>
      <c r="D43"/>
      <c r="E43" s="86" t="s">
        <v>47</v>
      </c>
      <c r="F43" s="86"/>
      <c r="G43" s="86"/>
      <c r="H43" s="86"/>
      <c r="I43" s="86"/>
      <c r="J43" s="7">
        <f>COUNTIF(O6:O24,"&gt;=50")-J42-J41-J40</f>
        <v>3</v>
      </c>
      <c r="K43" s="7">
        <f>J43/E27*100</f>
        <v>15.789473684210526</v>
      </c>
      <c r="M43" s="83"/>
      <c r="N43" s="83"/>
      <c r="O43" s="7">
        <f>AVERAGE(N6:N24)</f>
        <v>3.1052631578947367</v>
      </c>
    </row>
    <row r="44" spans="3:15" x14ac:dyDescent="0.25">
      <c r="E44" s="86" t="s">
        <v>48</v>
      </c>
      <c r="F44" s="86"/>
      <c r="G44" s="86"/>
      <c r="H44" s="86"/>
      <c r="I44" s="86"/>
      <c r="J44" s="7">
        <f>COUNTIF(O6:O24,"&lt;50")</f>
        <v>16</v>
      </c>
      <c r="K44" s="7">
        <f>J44/E27*100</f>
        <v>84.210526315789465</v>
      </c>
      <c r="M44" s="83"/>
      <c r="N44" s="83"/>
      <c r="O44" s="7">
        <f>AVERAGE(O6:O24)</f>
        <v>34.868421052631582</v>
      </c>
    </row>
  </sheetData>
  <autoFilter ref="E3:O2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25">
    <mergeCell ref="E44:I44"/>
    <mergeCell ref="E42:I42"/>
    <mergeCell ref="E43:I43"/>
    <mergeCell ref="E41:I41"/>
    <mergeCell ref="E40:I40"/>
    <mergeCell ref="M42:N42"/>
    <mergeCell ref="M43:N43"/>
    <mergeCell ref="M44:N44"/>
    <mergeCell ref="M27:N27"/>
    <mergeCell ref="M28:N28"/>
    <mergeCell ref="M29:N29"/>
    <mergeCell ref="M30:N30"/>
    <mergeCell ref="M31:N31"/>
    <mergeCell ref="M39:N39"/>
    <mergeCell ref="N3:N5"/>
    <mergeCell ref="O3:O5"/>
    <mergeCell ref="C3:C5"/>
    <mergeCell ref="M40:N40"/>
    <mergeCell ref="M41:N41"/>
    <mergeCell ref="E39:I39"/>
    <mergeCell ref="B3:B5"/>
    <mergeCell ref="A3:A5"/>
    <mergeCell ref="D3:D5"/>
    <mergeCell ref="E3:L3"/>
    <mergeCell ref="M3:M5"/>
  </mergeCells>
  <conditionalFormatting sqref="N6:N24">
    <cfRule type="cellIs" dxfId="10" priority="2" operator="equal">
      <formula>3</formula>
    </cfRule>
    <cfRule type="cellIs" dxfId="9" priority="3" operator="equal">
      <formula>4</formula>
    </cfRule>
    <cfRule type="cellIs" dxfId="8" priority="4" operator="equal">
      <formula>2</formula>
    </cfRule>
    <cfRule type="cellIs" dxfId="7" priority="5" operator="equal">
      <formula>5</formula>
    </cfRule>
  </conditionalFormatting>
  <conditionalFormatting sqref="E25:L25">
    <cfRule type="cellIs" dxfId="6" priority="1" operator="lessThan">
      <formula>50</formula>
    </cfRule>
  </conditionalFormatting>
  <pageMargins left="0.70866141732283472" right="0.70866141732283472" top="0.74803149606299213" bottom="0.74803149606299213" header="0.31496062992125984" footer="0.31496062992125984"/>
  <pageSetup paperSize="9" fitToHeight="5" orientation="landscape" r:id="rId1"/>
  <ignoredErrors>
    <ignoredError sqref="E25:L25 E28:L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0"/>
  <sheetViews>
    <sheetView zoomScale="85" zoomScaleNormal="85" workbookViewId="0">
      <selection activeCell="B26" sqref="B26"/>
    </sheetView>
  </sheetViews>
  <sheetFormatPr defaultRowHeight="12.75" x14ac:dyDescent="0.2"/>
  <cols>
    <col min="1" max="1" width="9.140625" style="40"/>
    <col min="2" max="2" width="86.42578125" style="40" customWidth="1"/>
    <col min="3" max="6" width="9.85546875" style="40" customWidth="1"/>
    <col min="7" max="16384" width="9.140625" style="40"/>
  </cols>
  <sheetData>
    <row r="1" spans="1:9" s="37" customFormat="1" x14ac:dyDescent="0.2">
      <c r="A1" s="45"/>
      <c r="B1" s="45"/>
      <c r="C1" s="45"/>
      <c r="G1" s="46"/>
      <c r="H1" s="87"/>
      <c r="I1" s="87"/>
    </row>
    <row r="2" spans="1:9" s="48" customFormat="1" ht="75" x14ac:dyDescent="0.2">
      <c r="A2" s="38" t="s">
        <v>33</v>
      </c>
      <c r="B2" s="39" t="s">
        <v>41</v>
      </c>
      <c r="C2" s="41" t="s">
        <v>40</v>
      </c>
      <c r="D2" s="49" t="s">
        <v>37</v>
      </c>
      <c r="E2" s="47" t="s">
        <v>38</v>
      </c>
      <c r="F2" s="47" t="s">
        <v>39</v>
      </c>
      <c r="G2" s="26" t="s">
        <v>43</v>
      </c>
      <c r="H2" s="39" t="s">
        <v>55</v>
      </c>
      <c r="I2" s="26" t="s">
        <v>34</v>
      </c>
    </row>
    <row r="3" spans="1:9" ht="15" x14ac:dyDescent="0.25">
      <c r="A3" s="39">
        <v>1</v>
      </c>
      <c r="B3" s="100" t="s">
        <v>57</v>
      </c>
      <c r="C3" s="41">
        <f>'1'!E1</f>
        <v>2</v>
      </c>
      <c r="D3" s="101">
        <v>31.58</v>
      </c>
      <c r="E3" s="102">
        <v>62.37</v>
      </c>
      <c r="F3" s="102">
        <v>55.26</v>
      </c>
      <c r="G3" s="42">
        <f>1-I3</f>
        <v>0.68421052631578949</v>
      </c>
      <c r="H3" s="50">
        <f>'7Б'!Q2</f>
        <v>6</v>
      </c>
      <c r="I3" s="43">
        <f>'1'!E28</f>
        <v>0.31578947368421051</v>
      </c>
    </row>
    <row r="4" spans="1:9" ht="15" x14ac:dyDescent="0.25">
      <c r="A4" s="39">
        <v>2</v>
      </c>
      <c r="B4" s="100" t="s">
        <v>58</v>
      </c>
      <c r="C4" s="41">
        <f>'1'!F1</f>
        <v>1</v>
      </c>
      <c r="D4" s="101">
        <v>78.95</v>
      </c>
      <c r="E4" s="102">
        <v>81.150000000000006</v>
      </c>
      <c r="F4" s="102">
        <v>74.56</v>
      </c>
      <c r="G4" s="42">
        <f>1-I4</f>
        <v>0.21052631578947367</v>
      </c>
      <c r="H4" s="50">
        <f>'7Б'!R2</f>
        <v>15</v>
      </c>
      <c r="I4" s="43">
        <f>'1'!F28</f>
        <v>0.78947368421052633</v>
      </c>
    </row>
    <row r="5" spans="1:9" ht="15" x14ac:dyDescent="0.25">
      <c r="A5" s="39">
        <v>3</v>
      </c>
      <c r="B5" s="100" t="s">
        <v>59</v>
      </c>
      <c r="C5" s="41">
        <f>'1'!G1</f>
        <v>3</v>
      </c>
      <c r="D5" s="101">
        <v>33.33</v>
      </c>
      <c r="E5" s="102">
        <v>55.85</v>
      </c>
      <c r="F5" s="102">
        <v>46.6</v>
      </c>
      <c r="G5" s="42">
        <f>1-I5</f>
        <v>1</v>
      </c>
      <c r="H5" s="50">
        <f>'7Б'!S2</f>
        <v>0</v>
      </c>
      <c r="I5" s="43">
        <f>'1'!G28</f>
        <v>0</v>
      </c>
    </row>
    <row r="6" spans="1:9" ht="15" x14ac:dyDescent="0.25">
      <c r="A6" s="39">
        <v>4</v>
      </c>
      <c r="B6" s="100" t="s">
        <v>60</v>
      </c>
      <c r="C6" s="41">
        <f>'1'!H1</f>
        <v>3</v>
      </c>
      <c r="D6" s="101">
        <v>10.53</v>
      </c>
      <c r="E6" s="102">
        <v>39.33</v>
      </c>
      <c r="F6" s="102">
        <v>30.19</v>
      </c>
      <c r="G6" s="42">
        <f>1-I6</f>
        <v>1</v>
      </c>
      <c r="H6" s="50">
        <f>'7Б'!T2</f>
        <v>0</v>
      </c>
      <c r="I6" s="43">
        <f>'1'!H28</f>
        <v>0</v>
      </c>
    </row>
    <row r="7" spans="1:9" ht="15" x14ac:dyDescent="0.25">
      <c r="A7" s="39">
        <v>5</v>
      </c>
      <c r="B7" s="100" t="s">
        <v>61</v>
      </c>
      <c r="C7" s="44">
        <f>'1'!I1</f>
        <v>1</v>
      </c>
      <c r="D7" s="101">
        <v>47.37</v>
      </c>
      <c r="E7" s="102">
        <v>59.26</v>
      </c>
      <c r="F7" s="102">
        <v>54.58</v>
      </c>
      <c r="G7" s="42">
        <f>1-I7</f>
        <v>0.52631578947368429</v>
      </c>
      <c r="H7" s="60">
        <f>'7Б'!U2</f>
        <v>9</v>
      </c>
      <c r="I7" s="61">
        <f>'1'!I28</f>
        <v>0.47368421052631576</v>
      </c>
    </row>
    <row r="8" spans="1:9" ht="15" x14ac:dyDescent="0.25">
      <c r="A8" s="39">
        <v>6</v>
      </c>
      <c r="B8" s="100" t="s">
        <v>62</v>
      </c>
      <c r="C8" s="44">
        <f>'1'!J1</f>
        <v>1</v>
      </c>
      <c r="D8" s="101">
        <v>63.16</v>
      </c>
      <c r="E8" s="102">
        <v>84.81</v>
      </c>
      <c r="F8" s="102">
        <v>82.23</v>
      </c>
      <c r="G8" s="42">
        <f>1-I8</f>
        <v>0.36842105263157898</v>
      </c>
      <c r="H8" s="60">
        <f>'7Б'!V2</f>
        <v>12</v>
      </c>
      <c r="I8" s="61">
        <f>'1'!J28</f>
        <v>0.63157894736842102</v>
      </c>
    </row>
    <row r="9" spans="1:9" ht="15" x14ac:dyDescent="0.25">
      <c r="A9" s="39">
        <v>7</v>
      </c>
      <c r="B9" s="100" t="s">
        <v>63</v>
      </c>
      <c r="C9" s="44">
        <f>'1'!K1</f>
        <v>2</v>
      </c>
      <c r="D9" s="101">
        <v>52.63</v>
      </c>
      <c r="E9" s="102">
        <v>59.61</v>
      </c>
      <c r="F9" s="102">
        <v>54</v>
      </c>
      <c r="G9" s="42">
        <f>1-I9</f>
        <v>0.68421052631578949</v>
      </c>
      <c r="H9" s="60">
        <f>'7Б'!W2</f>
        <v>6</v>
      </c>
      <c r="I9" s="61">
        <f>'1'!K28</f>
        <v>0.31578947368421051</v>
      </c>
    </row>
    <row r="10" spans="1:9" ht="15" x14ac:dyDescent="0.25">
      <c r="A10" s="39">
        <v>8</v>
      </c>
      <c r="B10" s="100" t="s">
        <v>64</v>
      </c>
      <c r="C10" s="44">
        <f>'1'!L1</f>
        <v>3</v>
      </c>
      <c r="D10" s="101">
        <v>22.81</v>
      </c>
      <c r="E10" s="102">
        <v>55.06</v>
      </c>
      <c r="F10" s="102">
        <v>49.08</v>
      </c>
      <c r="G10" s="42">
        <f>1-I10</f>
        <v>0.94736842105263164</v>
      </c>
      <c r="H10" s="60">
        <f>'7Б'!X2</f>
        <v>1</v>
      </c>
      <c r="I10" s="61">
        <f>'1'!L28</f>
        <v>5.2631578947368418E-2</v>
      </c>
    </row>
  </sheetData>
  <mergeCells count="1"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zoomScale="70" zoomScaleNormal="70" workbookViewId="0">
      <selection activeCell="U27" sqref="U27"/>
    </sheetView>
  </sheetViews>
  <sheetFormatPr defaultRowHeight="15" x14ac:dyDescent="0.25"/>
  <cols>
    <col min="1" max="1" width="4" bestFit="1" customWidth="1"/>
    <col min="2" max="2" width="11.140625" customWidth="1"/>
    <col min="3" max="3" width="8.42578125" style="3" bestFit="1" customWidth="1"/>
    <col min="4" max="4" width="8.42578125" style="3" customWidth="1"/>
    <col min="5" max="12" width="6.7109375" customWidth="1"/>
    <col min="13" max="13" width="7.5703125" style="28" customWidth="1"/>
    <col min="14" max="14" width="8.7109375" style="3" bestFit="1" customWidth="1"/>
    <col min="17" max="24" width="7.28515625" customWidth="1"/>
  </cols>
  <sheetData>
    <row r="1" spans="1:26" x14ac:dyDescent="0.25">
      <c r="D1" s="29" t="s">
        <v>35</v>
      </c>
      <c r="E1" s="4">
        <f>'1'!E1</f>
        <v>2</v>
      </c>
      <c r="F1" s="4">
        <f>'1'!F1</f>
        <v>1</v>
      </c>
      <c r="G1" s="4">
        <f>'1'!G1</f>
        <v>3</v>
      </c>
      <c r="H1" s="4">
        <f>'1'!H1</f>
        <v>3</v>
      </c>
      <c r="I1" s="4">
        <f>'1'!I1</f>
        <v>1</v>
      </c>
      <c r="J1" s="4">
        <f>'1'!J1</f>
        <v>1</v>
      </c>
      <c r="K1" s="4">
        <f>'1'!K1</f>
        <v>2</v>
      </c>
      <c r="L1" s="4">
        <f>'1'!L1</f>
        <v>3</v>
      </c>
      <c r="O1" s="5">
        <f>SUM(E1:L1)</f>
        <v>16</v>
      </c>
      <c r="Q1" s="70">
        <v>19</v>
      </c>
      <c r="Y1" s="88" t="s">
        <v>10</v>
      </c>
      <c r="Z1" s="89"/>
    </row>
    <row r="2" spans="1:26" x14ac:dyDescent="0.25">
      <c r="Q2" s="2">
        <f>COUNTIF(E6:E24,E1)</f>
        <v>6</v>
      </c>
      <c r="R2" s="2">
        <f>COUNTIF(F6:F24,F1)</f>
        <v>15</v>
      </c>
      <c r="S2" s="2">
        <f>COUNTIF(G6:G24,G1)</f>
        <v>0</v>
      </c>
      <c r="T2" s="2">
        <f>COUNTIF(H6:H24,H1)</f>
        <v>0</v>
      </c>
      <c r="U2" s="2">
        <f>COUNTIF(I6:I24,I1)</f>
        <v>9</v>
      </c>
      <c r="V2" s="2">
        <f>COUNTIF(J6:J24,J1)</f>
        <v>12</v>
      </c>
      <c r="W2" s="2">
        <f>COUNTIF(K6:K24,K1)</f>
        <v>6</v>
      </c>
      <c r="X2" s="2">
        <f>COUNTIF(L6:L24,L1)</f>
        <v>1</v>
      </c>
      <c r="Y2" s="88" t="s">
        <v>11</v>
      </c>
      <c r="Z2" s="89"/>
    </row>
    <row r="3" spans="1:26" x14ac:dyDescent="0.25">
      <c r="A3" s="71" t="s">
        <v>0</v>
      </c>
      <c r="B3" s="71" t="s">
        <v>1</v>
      </c>
      <c r="C3" s="71" t="s">
        <v>3</v>
      </c>
      <c r="D3" s="71" t="s">
        <v>36</v>
      </c>
      <c r="E3" s="74" t="s">
        <v>6</v>
      </c>
      <c r="F3" s="75"/>
      <c r="G3" s="75"/>
      <c r="H3" s="75"/>
      <c r="I3" s="75"/>
      <c r="J3" s="75"/>
      <c r="K3" s="75"/>
      <c r="L3" s="75"/>
      <c r="M3" s="77" t="s">
        <v>4</v>
      </c>
      <c r="N3" s="77" t="s">
        <v>5</v>
      </c>
      <c r="O3" s="71" t="s">
        <v>7</v>
      </c>
      <c r="Q3" s="2">
        <f t="shared" ref="Q3:X3" si="0">$Q$1-Q2-Q5-Q4</f>
        <v>0</v>
      </c>
      <c r="R3" s="2">
        <f t="shared" si="0"/>
        <v>1</v>
      </c>
      <c r="S3" s="2">
        <f t="shared" si="0"/>
        <v>17</v>
      </c>
      <c r="T3" s="2">
        <f t="shared" si="0"/>
        <v>17</v>
      </c>
      <c r="U3" s="2">
        <f t="shared" si="0"/>
        <v>0</v>
      </c>
      <c r="V3" s="2">
        <f t="shared" si="0"/>
        <v>1</v>
      </c>
      <c r="W3" s="2">
        <f t="shared" si="0"/>
        <v>8</v>
      </c>
      <c r="X3" s="2">
        <f t="shared" si="0"/>
        <v>13</v>
      </c>
      <c r="Y3" s="88" t="s">
        <v>12</v>
      </c>
      <c r="Z3" s="89"/>
    </row>
    <row r="4" spans="1:26" x14ac:dyDescent="0.25">
      <c r="A4" s="72"/>
      <c r="B4" s="72"/>
      <c r="C4" s="72"/>
      <c r="D4" s="72"/>
      <c r="E4" s="4"/>
      <c r="F4" s="4"/>
      <c r="G4" s="4"/>
      <c r="H4" s="4"/>
      <c r="I4" s="4"/>
      <c r="J4" s="4"/>
      <c r="K4" s="4"/>
      <c r="L4" s="4"/>
      <c r="M4" s="78"/>
      <c r="N4" s="78"/>
      <c r="O4" s="72"/>
      <c r="Q4" s="2">
        <f>COUNTIF(E6:E24,"=N  ")</f>
        <v>0</v>
      </c>
      <c r="R4" s="2">
        <f>COUNTIF(F6:F24,"=N  ")</f>
        <v>0</v>
      </c>
      <c r="S4" s="2">
        <f>COUNTIF(G6:G24,"=N  ")</f>
        <v>0</v>
      </c>
      <c r="T4" s="2">
        <f>COUNTIF(H6:H24,"=N  ")</f>
        <v>0</v>
      </c>
      <c r="U4" s="2">
        <f>COUNTIF(I6:I24,"=N  ")</f>
        <v>0</v>
      </c>
      <c r="V4" s="2">
        <f>COUNTIF(J6:J24,"=N  ")</f>
        <v>0</v>
      </c>
      <c r="W4" s="2">
        <f>COUNTIF(K6:K24,"=N  ")</f>
        <v>0</v>
      </c>
      <c r="X4" s="2">
        <f>COUNTIF(L6:L24,"=N  ")</f>
        <v>0</v>
      </c>
      <c r="Y4" s="88" t="s">
        <v>9</v>
      </c>
      <c r="Z4" s="89"/>
    </row>
    <row r="5" spans="1:26" x14ac:dyDescent="0.25">
      <c r="A5" s="73"/>
      <c r="B5" s="73"/>
      <c r="C5" s="73"/>
      <c r="D5" s="73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79"/>
      <c r="N5" s="79"/>
      <c r="O5" s="73"/>
      <c r="Q5" s="2">
        <f>COUNTIF(E6:E24,"=0")</f>
        <v>13</v>
      </c>
      <c r="R5" s="2">
        <f>COUNTIF(F6:F24,"=0")</f>
        <v>3</v>
      </c>
      <c r="S5" s="2">
        <f>COUNTIF(G6:G24,"=0")</f>
        <v>2</v>
      </c>
      <c r="T5" s="2">
        <f>COUNTIF(H6:H24,"=0")</f>
        <v>2</v>
      </c>
      <c r="U5" s="2">
        <f>COUNTIF(I6:I24,"=0")</f>
        <v>10</v>
      </c>
      <c r="V5" s="2">
        <f>COUNTIF(J6:J24,"=0")</f>
        <v>6</v>
      </c>
      <c r="W5" s="2">
        <f>COUNTIF(K6:K24,"=0")</f>
        <v>5</v>
      </c>
      <c r="X5" s="2">
        <f>COUNTIF(L6:L24,"=0")</f>
        <v>5</v>
      </c>
      <c r="Y5" s="88" t="s">
        <v>8</v>
      </c>
      <c r="Z5" s="89"/>
    </row>
    <row r="6" spans="1:26" x14ac:dyDescent="0.25">
      <c r="A6" s="1">
        <v>1</v>
      </c>
      <c r="B6" s="1" t="s">
        <v>67</v>
      </c>
      <c r="C6" s="102">
        <v>1</v>
      </c>
      <c r="D6" s="102" t="s">
        <v>65</v>
      </c>
      <c r="E6" s="103">
        <v>2</v>
      </c>
      <c r="F6" s="103">
        <v>0</v>
      </c>
      <c r="G6" s="103">
        <v>1</v>
      </c>
      <c r="H6" s="103">
        <v>1</v>
      </c>
      <c r="I6" s="103">
        <v>0</v>
      </c>
      <c r="J6" s="103">
        <v>0</v>
      </c>
      <c r="K6" s="103">
        <v>1</v>
      </c>
      <c r="L6" s="103" t="s">
        <v>66</v>
      </c>
      <c r="M6" s="103">
        <v>5</v>
      </c>
      <c r="N6" s="103">
        <v>3</v>
      </c>
      <c r="O6" s="6">
        <f>M6/$O$1*100</f>
        <v>31.25</v>
      </c>
    </row>
    <row r="7" spans="1:26" x14ac:dyDescent="0.25">
      <c r="A7" s="1">
        <v>2</v>
      </c>
      <c r="B7" s="1" t="s">
        <v>68</v>
      </c>
      <c r="C7" s="102">
        <v>1</v>
      </c>
      <c r="D7" s="102" t="s">
        <v>65</v>
      </c>
      <c r="E7" s="103">
        <v>2</v>
      </c>
      <c r="F7" s="103">
        <v>1</v>
      </c>
      <c r="G7" s="103">
        <v>1</v>
      </c>
      <c r="H7" s="103">
        <v>1</v>
      </c>
      <c r="I7" s="103">
        <v>0</v>
      </c>
      <c r="J7" s="103">
        <v>0</v>
      </c>
      <c r="K7" s="103">
        <v>1</v>
      </c>
      <c r="L7" s="103" t="s">
        <v>66</v>
      </c>
      <c r="M7" s="103">
        <v>6</v>
      </c>
      <c r="N7" s="103">
        <v>3</v>
      </c>
      <c r="O7" s="6">
        <f t="shared" ref="O7:O24" si="1">M7/$O$1*100</f>
        <v>37.5</v>
      </c>
      <c r="Q7" s="64" t="s">
        <v>13</v>
      </c>
      <c r="R7" s="14">
        <f>COUNTIF(N6:N24,"=2")</f>
        <v>1</v>
      </c>
      <c r="S7" s="15">
        <f>R7/$Q$1*100</f>
        <v>5.2631578947368416</v>
      </c>
    </row>
    <row r="8" spans="1:26" x14ac:dyDescent="0.25">
      <c r="A8" s="1">
        <v>3</v>
      </c>
      <c r="B8" s="1" t="s">
        <v>69</v>
      </c>
      <c r="C8" s="102">
        <v>2</v>
      </c>
      <c r="D8" s="102" t="s">
        <v>65</v>
      </c>
      <c r="E8" s="103">
        <v>2</v>
      </c>
      <c r="F8" s="103">
        <v>1</v>
      </c>
      <c r="G8" s="103">
        <v>1</v>
      </c>
      <c r="H8" s="103" t="s">
        <v>66</v>
      </c>
      <c r="I8" s="103">
        <v>0</v>
      </c>
      <c r="J8" s="103">
        <v>0</v>
      </c>
      <c r="K8" s="103">
        <v>0</v>
      </c>
      <c r="L8" s="103">
        <v>1</v>
      </c>
      <c r="M8" s="103">
        <v>5</v>
      </c>
      <c r="N8" s="103">
        <v>3</v>
      </c>
      <c r="O8" s="6">
        <f t="shared" si="1"/>
        <v>31.25</v>
      </c>
      <c r="Q8" s="65" t="s">
        <v>14</v>
      </c>
      <c r="R8" s="8">
        <f>COUNTIF(N6:N24,"=3")</f>
        <v>15</v>
      </c>
      <c r="S8" s="13">
        <f>R8/$Q$1*100</f>
        <v>78.94736842105263</v>
      </c>
    </row>
    <row r="9" spans="1:26" x14ac:dyDescent="0.25">
      <c r="A9" s="1">
        <v>4</v>
      </c>
      <c r="B9" s="1" t="s">
        <v>70</v>
      </c>
      <c r="C9" s="102">
        <v>1</v>
      </c>
      <c r="D9" s="102" t="s">
        <v>65</v>
      </c>
      <c r="E9" s="103">
        <v>0</v>
      </c>
      <c r="F9" s="103">
        <v>1</v>
      </c>
      <c r="G9" s="103">
        <v>1</v>
      </c>
      <c r="H9" s="103">
        <v>1</v>
      </c>
      <c r="I9" s="103">
        <v>0</v>
      </c>
      <c r="J9" s="103">
        <v>1</v>
      </c>
      <c r="K9" s="103">
        <v>0</v>
      </c>
      <c r="L9" s="103">
        <v>1</v>
      </c>
      <c r="M9" s="103">
        <v>5</v>
      </c>
      <c r="N9" s="103">
        <v>3</v>
      </c>
      <c r="O9" s="6">
        <f t="shared" si="1"/>
        <v>31.25</v>
      </c>
      <c r="Q9" s="66" t="s">
        <v>15</v>
      </c>
      <c r="R9" s="11">
        <f>COUNTIF(N6:N24,"=4")</f>
        <v>3</v>
      </c>
      <c r="S9" s="12">
        <f>R9/$Q$1*100</f>
        <v>15.789473684210526</v>
      </c>
    </row>
    <row r="10" spans="1:26" x14ac:dyDescent="0.25">
      <c r="A10" s="1">
        <v>5</v>
      </c>
      <c r="B10" s="1" t="s">
        <v>85</v>
      </c>
      <c r="C10" s="102">
        <v>2</v>
      </c>
      <c r="D10" s="102" t="s">
        <v>65</v>
      </c>
      <c r="E10" s="103">
        <v>0</v>
      </c>
      <c r="F10" s="103">
        <v>1</v>
      </c>
      <c r="G10" s="103" t="s">
        <v>66</v>
      </c>
      <c r="H10" s="103" t="s">
        <v>66</v>
      </c>
      <c r="I10" s="103">
        <v>1</v>
      </c>
      <c r="J10" s="103">
        <v>0</v>
      </c>
      <c r="K10" s="103">
        <v>1</v>
      </c>
      <c r="L10" s="103">
        <v>1</v>
      </c>
      <c r="M10" s="103">
        <v>4</v>
      </c>
      <c r="N10" s="103">
        <v>3</v>
      </c>
      <c r="O10" s="6">
        <f t="shared" si="1"/>
        <v>25</v>
      </c>
      <c r="Q10" s="67" t="s">
        <v>16</v>
      </c>
      <c r="R10" s="9">
        <f>COUNTIF(N6:N24,"=5")</f>
        <v>0</v>
      </c>
      <c r="S10" s="10">
        <f>R10/$Q$1*100</f>
        <v>0</v>
      </c>
    </row>
    <row r="11" spans="1:26" x14ac:dyDescent="0.25">
      <c r="A11" s="1">
        <v>6</v>
      </c>
      <c r="B11" s="1" t="s">
        <v>71</v>
      </c>
      <c r="C11" s="102">
        <v>2</v>
      </c>
      <c r="D11" s="102" t="s">
        <v>65</v>
      </c>
      <c r="E11" s="103">
        <v>2</v>
      </c>
      <c r="F11" s="103">
        <v>1</v>
      </c>
      <c r="G11" s="103">
        <v>1</v>
      </c>
      <c r="H11" s="103" t="s">
        <v>66</v>
      </c>
      <c r="I11" s="103">
        <v>1</v>
      </c>
      <c r="J11" s="103">
        <v>1</v>
      </c>
      <c r="K11" s="103">
        <v>2</v>
      </c>
      <c r="L11" s="103">
        <v>1</v>
      </c>
      <c r="M11" s="103">
        <v>9</v>
      </c>
      <c r="N11" s="103">
        <v>4</v>
      </c>
      <c r="O11" s="6">
        <f t="shared" si="1"/>
        <v>56.25</v>
      </c>
    </row>
    <row r="12" spans="1:26" x14ac:dyDescent="0.25">
      <c r="A12" s="1">
        <v>7</v>
      </c>
      <c r="B12" s="1" t="s">
        <v>72</v>
      </c>
      <c r="C12" s="102">
        <v>2</v>
      </c>
      <c r="D12" s="102" t="s">
        <v>65</v>
      </c>
      <c r="E12" s="103">
        <v>0</v>
      </c>
      <c r="F12" s="103" t="s">
        <v>66</v>
      </c>
      <c r="G12" s="103">
        <v>1</v>
      </c>
      <c r="H12" s="103">
        <v>1</v>
      </c>
      <c r="I12" s="103">
        <v>0</v>
      </c>
      <c r="J12" s="103">
        <v>0</v>
      </c>
      <c r="K12" s="103">
        <v>1</v>
      </c>
      <c r="L12" s="103">
        <v>0</v>
      </c>
      <c r="M12" s="103">
        <v>3</v>
      </c>
      <c r="N12" s="103">
        <v>2</v>
      </c>
      <c r="O12" s="6">
        <f t="shared" si="1"/>
        <v>18.75</v>
      </c>
      <c r="Q12" s="83" t="s">
        <v>52</v>
      </c>
      <c r="R12" s="83"/>
      <c r="S12" s="63">
        <f>COUNTIF(O6:O24,100)</f>
        <v>0</v>
      </c>
    </row>
    <row r="13" spans="1:26" x14ac:dyDescent="0.25">
      <c r="A13" s="1">
        <v>8</v>
      </c>
      <c r="B13" s="1" t="s">
        <v>73</v>
      </c>
      <c r="C13" s="102">
        <v>1</v>
      </c>
      <c r="D13" s="102" t="s">
        <v>65</v>
      </c>
      <c r="E13" s="103">
        <v>0</v>
      </c>
      <c r="F13" s="103">
        <v>1</v>
      </c>
      <c r="G13" s="103">
        <v>0</v>
      </c>
      <c r="H13" s="103" t="s">
        <v>66</v>
      </c>
      <c r="I13" s="103">
        <v>1</v>
      </c>
      <c r="J13" s="103">
        <v>1</v>
      </c>
      <c r="K13" s="103">
        <v>2</v>
      </c>
      <c r="L13" s="103">
        <v>0</v>
      </c>
      <c r="M13" s="103">
        <v>5</v>
      </c>
      <c r="N13" s="103">
        <v>3</v>
      </c>
      <c r="O13" s="6">
        <f t="shared" si="1"/>
        <v>31.25</v>
      </c>
      <c r="Q13" s="84" t="s">
        <v>17</v>
      </c>
      <c r="R13" s="85"/>
      <c r="S13" s="7">
        <f>SUM(R8:R10)/$Q$1*100</f>
        <v>94.73684210526315</v>
      </c>
    </row>
    <row r="14" spans="1:26" x14ac:dyDescent="0.25">
      <c r="A14" s="1">
        <v>9</v>
      </c>
      <c r="B14" s="1" t="s">
        <v>74</v>
      </c>
      <c r="C14" s="102">
        <v>2</v>
      </c>
      <c r="D14" s="102" t="s">
        <v>65</v>
      </c>
      <c r="E14" s="103">
        <v>0</v>
      </c>
      <c r="F14" s="103">
        <v>1</v>
      </c>
      <c r="G14" s="103">
        <v>1</v>
      </c>
      <c r="H14" s="103" t="s">
        <v>66</v>
      </c>
      <c r="I14" s="103">
        <v>0</v>
      </c>
      <c r="J14" s="103">
        <v>1</v>
      </c>
      <c r="K14" s="103">
        <v>0</v>
      </c>
      <c r="L14" s="103">
        <v>1</v>
      </c>
      <c r="M14" s="103">
        <v>4</v>
      </c>
      <c r="N14" s="103">
        <v>3</v>
      </c>
      <c r="O14" s="6">
        <f t="shared" si="1"/>
        <v>25</v>
      </c>
      <c r="Q14" s="84" t="s">
        <v>31</v>
      </c>
      <c r="R14" s="85"/>
      <c r="S14" s="7">
        <f>SUM(R9:R10)/$Q$1*100</f>
        <v>15.789473684210526</v>
      </c>
    </row>
    <row r="15" spans="1:26" x14ac:dyDescent="0.25">
      <c r="A15" s="1">
        <v>10</v>
      </c>
      <c r="B15" s="1" t="s">
        <v>75</v>
      </c>
      <c r="C15" s="102">
        <v>2</v>
      </c>
      <c r="D15" s="102" t="s">
        <v>65</v>
      </c>
      <c r="E15" s="103">
        <v>0</v>
      </c>
      <c r="F15" s="103">
        <v>1</v>
      </c>
      <c r="G15" s="103" t="s">
        <v>66</v>
      </c>
      <c r="H15" s="103" t="s">
        <v>66</v>
      </c>
      <c r="I15" s="103">
        <v>0</v>
      </c>
      <c r="J15" s="103">
        <v>1</v>
      </c>
      <c r="K15" s="103">
        <v>2</v>
      </c>
      <c r="L15" s="103">
        <v>1</v>
      </c>
      <c r="M15" s="103">
        <v>5</v>
      </c>
      <c r="N15" s="103">
        <v>3</v>
      </c>
      <c r="O15" s="6">
        <f t="shared" si="1"/>
        <v>31.25</v>
      </c>
      <c r="Q15" s="84" t="s">
        <v>28</v>
      </c>
      <c r="R15" s="85"/>
      <c r="S15" s="7">
        <f>AVERAGE(M6:M24)</f>
        <v>5.5789473684210522</v>
      </c>
    </row>
    <row r="16" spans="1:26" x14ac:dyDescent="0.25">
      <c r="A16" s="1">
        <v>11</v>
      </c>
      <c r="B16" s="1" t="s">
        <v>76</v>
      </c>
      <c r="C16" s="102">
        <v>1</v>
      </c>
      <c r="D16" s="102" t="s">
        <v>65</v>
      </c>
      <c r="E16" s="103">
        <v>2</v>
      </c>
      <c r="F16" s="103">
        <v>1</v>
      </c>
      <c r="G16" s="103">
        <v>1</v>
      </c>
      <c r="H16" s="103">
        <v>1</v>
      </c>
      <c r="I16" s="103">
        <v>0</v>
      </c>
      <c r="J16" s="103">
        <v>1</v>
      </c>
      <c r="K16" s="103">
        <v>1</v>
      </c>
      <c r="L16" s="103">
        <v>0</v>
      </c>
      <c r="M16" s="103">
        <v>7</v>
      </c>
      <c r="N16" s="103">
        <v>3</v>
      </c>
      <c r="O16" s="6">
        <f t="shared" si="1"/>
        <v>43.75</v>
      </c>
      <c r="Q16" s="84" t="s">
        <v>18</v>
      </c>
      <c r="R16" s="85"/>
      <c r="S16" s="7">
        <f>AVERAGE(N6:N24)</f>
        <v>3.1052631578947367</v>
      </c>
    </row>
    <row r="17" spans="1:20" x14ac:dyDescent="0.25">
      <c r="A17" s="1">
        <v>12</v>
      </c>
      <c r="B17" s="1" t="s">
        <v>77</v>
      </c>
      <c r="C17" s="102">
        <v>2</v>
      </c>
      <c r="D17" s="102" t="s">
        <v>65</v>
      </c>
      <c r="E17" s="103">
        <v>0</v>
      </c>
      <c r="F17" s="103">
        <v>1</v>
      </c>
      <c r="G17" s="103">
        <v>2</v>
      </c>
      <c r="H17" s="103" t="s">
        <v>66</v>
      </c>
      <c r="I17" s="103">
        <v>0</v>
      </c>
      <c r="J17" s="103">
        <v>1</v>
      </c>
      <c r="K17" s="103">
        <v>0</v>
      </c>
      <c r="L17" s="103">
        <v>1</v>
      </c>
      <c r="M17" s="103">
        <v>5</v>
      </c>
      <c r="N17" s="103">
        <v>3</v>
      </c>
      <c r="O17" s="6">
        <f t="shared" si="1"/>
        <v>31.25</v>
      </c>
      <c r="Q17" s="84" t="s">
        <v>53</v>
      </c>
      <c r="R17" s="85"/>
      <c r="S17" s="7">
        <f>AVERAGE(O6:O24)</f>
        <v>34.868421052631582</v>
      </c>
    </row>
    <row r="18" spans="1:20" x14ac:dyDescent="0.25">
      <c r="A18" s="1">
        <v>13</v>
      </c>
      <c r="B18" s="1" t="s">
        <v>78</v>
      </c>
      <c r="C18" s="102">
        <v>1</v>
      </c>
      <c r="D18" s="102" t="s">
        <v>65</v>
      </c>
      <c r="E18" s="103">
        <v>0</v>
      </c>
      <c r="F18" s="103">
        <v>1</v>
      </c>
      <c r="G18" s="103">
        <v>0</v>
      </c>
      <c r="H18" s="103">
        <v>0</v>
      </c>
      <c r="I18" s="103">
        <v>1</v>
      </c>
      <c r="J18" s="103">
        <v>1</v>
      </c>
      <c r="K18" s="103">
        <v>1</v>
      </c>
      <c r="L18" s="103" t="s">
        <v>66</v>
      </c>
      <c r="M18" s="103">
        <v>4</v>
      </c>
      <c r="N18" s="103">
        <v>3</v>
      </c>
      <c r="O18" s="6">
        <f t="shared" si="1"/>
        <v>25</v>
      </c>
    </row>
    <row r="19" spans="1:20" x14ac:dyDescent="0.25">
      <c r="A19" s="1">
        <v>14</v>
      </c>
      <c r="B19" s="1" t="s">
        <v>79</v>
      </c>
      <c r="C19" s="102">
        <v>2</v>
      </c>
      <c r="D19" s="102" t="s">
        <v>65</v>
      </c>
      <c r="E19" s="103">
        <v>0</v>
      </c>
      <c r="F19" s="103">
        <v>1</v>
      </c>
      <c r="G19" s="103">
        <v>2</v>
      </c>
      <c r="H19" s="103" t="s">
        <v>66</v>
      </c>
      <c r="I19" s="103">
        <v>1</v>
      </c>
      <c r="J19" s="103">
        <v>1</v>
      </c>
      <c r="K19" s="103">
        <v>2</v>
      </c>
      <c r="L19" s="103">
        <v>3</v>
      </c>
      <c r="M19" s="103">
        <v>10</v>
      </c>
      <c r="N19" s="103">
        <v>4</v>
      </c>
      <c r="O19" s="6">
        <f t="shared" si="1"/>
        <v>62.5</v>
      </c>
      <c r="Q19" s="80" t="s">
        <v>51</v>
      </c>
      <c r="R19" s="81"/>
      <c r="S19" s="62" t="s">
        <v>50</v>
      </c>
      <c r="T19" s="62" t="s">
        <v>49</v>
      </c>
    </row>
    <row r="20" spans="1:20" x14ac:dyDescent="0.25">
      <c r="A20" s="1">
        <v>15</v>
      </c>
      <c r="B20" s="1" t="s">
        <v>80</v>
      </c>
      <c r="C20" s="102">
        <v>1</v>
      </c>
      <c r="D20" s="102" t="s">
        <v>65</v>
      </c>
      <c r="E20" s="103">
        <v>0</v>
      </c>
      <c r="F20" s="103">
        <v>0</v>
      </c>
      <c r="G20" s="103">
        <v>1</v>
      </c>
      <c r="H20" s="103" t="s">
        <v>66</v>
      </c>
      <c r="I20" s="103">
        <v>1</v>
      </c>
      <c r="J20" s="103">
        <v>1</v>
      </c>
      <c r="K20" s="103">
        <v>2</v>
      </c>
      <c r="L20" s="103">
        <v>0</v>
      </c>
      <c r="M20" s="103">
        <v>5</v>
      </c>
      <c r="N20" s="103">
        <v>3</v>
      </c>
      <c r="O20" s="6">
        <f t="shared" si="1"/>
        <v>31.25</v>
      </c>
      <c r="Q20" s="88" t="s">
        <v>44</v>
      </c>
      <c r="R20" s="90"/>
      <c r="S20" s="68">
        <f>COUNTIF(O6:O24,"&gt;=85")</f>
        <v>0</v>
      </c>
      <c r="T20" s="68">
        <f>S20/Q1*100</f>
        <v>0</v>
      </c>
    </row>
    <row r="21" spans="1:20" x14ac:dyDescent="0.25">
      <c r="A21" s="1">
        <v>16</v>
      </c>
      <c r="B21" s="1" t="s">
        <v>81</v>
      </c>
      <c r="C21" s="102">
        <v>1</v>
      </c>
      <c r="D21" s="102" t="s">
        <v>65</v>
      </c>
      <c r="E21" s="103">
        <v>2</v>
      </c>
      <c r="F21" s="103">
        <v>1</v>
      </c>
      <c r="G21" s="103">
        <v>2</v>
      </c>
      <c r="H21" s="103">
        <v>1</v>
      </c>
      <c r="I21" s="103">
        <v>1</v>
      </c>
      <c r="J21" s="103">
        <v>1</v>
      </c>
      <c r="K21" s="103">
        <v>1</v>
      </c>
      <c r="L21" s="103">
        <v>1</v>
      </c>
      <c r="M21" s="103">
        <v>10</v>
      </c>
      <c r="N21" s="103">
        <v>4</v>
      </c>
      <c r="O21" s="6">
        <f t="shared" si="1"/>
        <v>62.5</v>
      </c>
      <c r="Q21" s="88" t="s">
        <v>45</v>
      </c>
      <c r="R21" s="89"/>
      <c r="S21" s="68">
        <f>COUNTIF(O6:O24,"&gt;=75")-S20</f>
        <v>0</v>
      </c>
      <c r="T21" s="68">
        <f>S21/Q1*100</f>
        <v>0</v>
      </c>
    </row>
    <row r="22" spans="1:20" x14ac:dyDescent="0.25">
      <c r="A22" s="1">
        <v>17</v>
      </c>
      <c r="B22" s="1" t="s">
        <v>82</v>
      </c>
      <c r="C22" s="102">
        <v>2</v>
      </c>
      <c r="D22" s="102" t="s">
        <v>65</v>
      </c>
      <c r="E22" s="103">
        <v>0</v>
      </c>
      <c r="F22" s="103">
        <v>1</v>
      </c>
      <c r="G22" s="103">
        <v>2</v>
      </c>
      <c r="H22" s="103" t="s">
        <v>66</v>
      </c>
      <c r="I22" s="103">
        <v>1</v>
      </c>
      <c r="J22" s="103" t="s">
        <v>66</v>
      </c>
      <c r="K22" s="103">
        <v>0</v>
      </c>
      <c r="L22" s="103">
        <v>1</v>
      </c>
      <c r="M22" s="103">
        <v>5</v>
      </c>
      <c r="N22" s="103">
        <v>3</v>
      </c>
      <c r="O22" s="6">
        <f t="shared" si="1"/>
        <v>31.25</v>
      </c>
      <c r="Q22" s="88" t="s">
        <v>46</v>
      </c>
      <c r="R22" s="90"/>
      <c r="S22" s="68">
        <f>COUNTIF(O6:O24,"&gt;=65")-S21-S20</f>
        <v>0</v>
      </c>
      <c r="T22" s="68">
        <f>S22/Q1*100</f>
        <v>0</v>
      </c>
    </row>
    <row r="23" spans="1:20" x14ac:dyDescent="0.25">
      <c r="A23" s="1">
        <v>18</v>
      </c>
      <c r="B23" s="1" t="s">
        <v>83</v>
      </c>
      <c r="C23" s="102">
        <v>1</v>
      </c>
      <c r="D23" s="102" t="s">
        <v>65</v>
      </c>
      <c r="E23" s="103">
        <v>0</v>
      </c>
      <c r="F23" s="103">
        <v>0</v>
      </c>
      <c r="G23" s="103">
        <v>2</v>
      </c>
      <c r="H23" s="103">
        <v>0</v>
      </c>
      <c r="I23" s="103">
        <v>1</v>
      </c>
      <c r="J23" s="103">
        <v>0</v>
      </c>
      <c r="K23" s="103">
        <v>1</v>
      </c>
      <c r="L23" s="103">
        <v>1</v>
      </c>
      <c r="M23" s="103">
        <v>5</v>
      </c>
      <c r="N23" s="103">
        <v>3</v>
      </c>
      <c r="O23" s="6">
        <f t="shared" si="1"/>
        <v>31.25</v>
      </c>
      <c r="Q23" s="88" t="s">
        <v>47</v>
      </c>
      <c r="R23" s="90"/>
      <c r="S23" s="68">
        <f>COUNTIF(O6:O24,"&gt;=50")-S22-S21-S20</f>
        <v>3</v>
      </c>
      <c r="T23" s="68">
        <f>S23/Q1*100</f>
        <v>15.789473684210526</v>
      </c>
    </row>
    <row r="24" spans="1:20" x14ac:dyDescent="0.25">
      <c r="A24" s="1">
        <v>19</v>
      </c>
      <c r="B24" s="1" t="s">
        <v>84</v>
      </c>
      <c r="C24" s="102">
        <v>2</v>
      </c>
      <c r="D24" s="102" t="s">
        <v>65</v>
      </c>
      <c r="E24" s="103">
        <v>0</v>
      </c>
      <c r="F24" s="103">
        <v>1</v>
      </c>
      <c r="G24" s="103" t="s">
        <v>66</v>
      </c>
      <c r="H24" s="103" t="s">
        <v>66</v>
      </c>
      <c r="I24" s="103">
        <v>0</v>
      </c>
      <c r="J24" s="103">
        <v>1</v>
      </c>
      <c r="K24" s="103">
        <v>2</v>
      </c>
      <c r="L24" s="103">
        <v>0</v>
      </c>
      <c r="M24" s="103">
        <v>4</v>
      </c>
      <c r="N24" s="103">
        <v>3</v>
      </c>
      <c r="O24" s="6">
        <f t="shared" si="1"/>
        <v>25</v>
      </c>
      <c r="Q24" s="88" t="s">
        <v>48</v>
      </c>
      <c r="R24" s="90"/>
      <c r="S24" s="68">
        <f>COUNTIF(O6:O24,"&lt;50")</f>
        <v>16</v>
      </c>
      <c r="T24" s="68">
        <f>S24/Q1*100</f>
        <v>84.210526315789465</v>
      </c>
    </row>
    <row r="25" spans="1:20" x14ac:dyDescent="0.25">
      <c r="A25" s="1"/>
      <c r="B25" s="1"/>
      <c r="C25" s="2"/>
      <c r="D25" s="2"/>
      <c r="E25" s="7">
        <f>AVERAGE(E6:E24)/E1*100</f>
        <v>31.578947368421051</v>
      </c>
      <c r="F25" s="7">
        <f>AVERAGE(F6:F24)/F1*100</f>
        <v>83.333333333333343</v>
      </c>
      <c r="G25" s="7">
        <f>AVERAGE(G6:G24)/G1*100</f>
        <v>39.583333333333329</v>
      </c>
      <c r="H25" s="7">
        <f>AVERAGE(H6:H24)/H1*100</f>
        <v>25</v>
      </c>
      <c r="I25" s="7">
        <f>AVERAGE(I6:I24)/I1*100</f>
        <v>47.368421052631575</v>
      </c>
      <c r="J25" s="7">
        <f>AVERAGE(J6:J24)/J1*100</f>
        <v>66.666666666666657</v>
      </c>
      <c r="K25" s="7">
        <f>AVERAGE(K6:K24)/K1*100</f>
        <v>52.631578947368418</v>
      </c>
      <c r="L25" s="7">
        <f>AVERAGE(L6:L24)/L1*100</f>
        <v>27.083333333333332</v>
      </c>
      <c r="M25" s="34">
        <f>AVERAGE(M6:M24)</f>
        <v>5.5789473684210522</v>
      </c>
      <c r="N25" s="34">
        <f>AVERAGE(N6:N24)</f>
        <v>3.1052631578947367</v>
      </c>
      <c r="O25" s="34">
        <f>AVERAGE(O6:O24)</f>
        <v>34.868421052631582</v>
      </c>
      <c r="Q25" s="27"/>
      <c r="R25" s="27"/>
      <c r="S25" s="27"/>
    </row>
    <row r="26" spans="1:20" s="27" customFormat="1" x14ac:dyDescent="0.25">
      <c r="C26" s="35"/>
      <c r="D26" s="35"/>
      <c r="M26" s="36"/>
      <c r="N26" s="35"/>
      <c r="Q26"/>
      <c r="R26"/>
      <c r="S26"/>
    </row>
    <row r="27" spans="1:20" ht="322.5" customHeight="1" x14ac:dyDescent="0.25">
      <c r="E27" s="69" t="str">
        <f>'2'!B3</f>
        <v>1. 1. Умение создавать, применять и преобразовывать знаки и символы, модели и схемы для решения учебных и познавательных задач. Работать с изобразительными историческими источниками, понимать и интерпретировать содержащуюся в них информацию</v>
      </c>
      <c r="F27" s="69" t="str">
        <f>'2'!B4</f>
        <v>2. 2. Смысловое чтение. Проводить поиск информации в исторических текстах, материальных исторических памятниках Средневековья</v>
      </c>
      <c r="G27" s="69" t="str">
        <f>'2'!B5</f>
        <v>3. 3.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классификации; владение основами самоконтроля, самооценки, принятия решений и осуществления осознанного выбора в учебной и познавательной деятельности. Умение объяснять смысл основных хронологических понятий, терминов</v>
      </c>
      <c r="H27" s="69" t="str">
        <f>'2'!B6</f>
        <v>4. 4. Умение осознанно использовать речевые средства в соответствии с задачей коммуникации; владение основами самоконтроля, самооценки, принятия решений и осуществления осознанного выбора в учебной и познавательной деятельности. Давать оценку событиям и личностям отечественной и всеобщей истории Средних веков</v>
      </c>
      <c r="I27" s="69" t="str">
        <f>'2'!B7</f>
        <v>5. 5. Умение создавать, применять и преобразовывать знаки и символы, модели и схемы для решения учебных и познавательных задач; владение основами самоконтроля, самооценки, принятия решений и осуществления осознанного выбора в учебной и познавательной деятельности. Использовать историческую карту как источник информации о территории, об экономических и культурных центрах Руси и других государств в Средние века, о направлениях крупнейших передвижений людей – походов, завоеваний, колонизаций и др.</v>
      </c>
      <c r="J27" s="69" t="str">
        <f>'2'!B8</f>
        <v>6. 6. Умение объединять предметы и явления в группы по определенным признакам, сравнивать, классифицировать и обобщать факты и явления.
	Раскрывать характерные, существенные черты ценностей, господствовавших в средневековых обществах, религиозных воззрений, представлений средневекового человека о мире; сопоставлять развитие Руси и других стран в период Средневековья, показывать общие черты и особенности</v>
      </c>
      <c r="K27" s="69" t="str">
        <f>'2'!B9</f>
        <v>7. 7. Умение объединять предметы и явления в группы по определенным признакам, сравнивать, классифицировать и обобщать факты и явления.	Локализовать во времени общие рамки и события Средневековья, этапы становления и развития Российского государства</v>
      </c>
      <c r="L27" s="69" t="str">
        <f>'2'!B10</f>
        <v xml:space="preserve">8. 8. Умение создавать обобщения, классифицировать, самостоятельно выбирать основания и критерии для классификации.
Уметь взаимодействовать с людьми другой культуры, национальной и религиозной принадлежности на основе ценностей современного российского общества: гуманистических и демократических ценностей, идей мира и взаимопонимания между народами, людьми разных культур; уважать историческое наследие народов России. </v>
      </c>
    </row>
    <row r="34" spans="3:4" x14ac:dyDescent="0.25">
      <c r="C34"/>
      <c r="D34"/>
    </row>
    <row r="35" spans="3:4" x14ac:dyDescent="0.25">
      <c r="C35"/>
      <c r="D35"/>
    </row>
    <row r="36" spans="3:4" x14ac:dyDescent="0.25">
      <c r="C36"/>
      <c r="D36"/>
    </row>
    <row r="37" spans="3:4" x14ac:dyDescent="0.25">
      <c r="C37"/>
      <c r="D37"/>
    </row>
    <row r="39" spans="3:4" x14ac:dyDescent="0.25">
      <c r="C39"/>
      <c r="D39"/>
    </row>
    <row r="40" spans="3:4" x14ac:dyDescent="0.25">
      <c r="C40"/>
      <c r="D40"/>
    </row>
    <row r="42" spans="3:4" x14ac:dyDescent="0.25">
      <c r="C42"/>
      <c r="D42"/>
    </row>
    <row r="43" spans="3:4" x14ac:dyDescent="0.25">
      <c r="C43"/>
      <c r="D43"/>
    </row>
    <row r="44" spans="3:4" x14ac:dyDescent="0.25">
      <c r="C44"/>
      <c r="D44"/>
    </row>
  </sheetData>
  <mergeCells count="25">
    <mergeCell ref="Q19:R19"/>
    <mergeCell ref="Q20:R20"/>
    <mergeCell ref="Q22:R22"/>
    <mergeCell ref="Q23:R23"/>
    <mergeCell ref="Q24:R24"/>
    <mergeCell ref="Q21:R21"/>
    <mergeCell ref="Q12:R12"/>
    <mergeCell ref="Y1:Z1"/>
    <mergeCell ref="Y2:Z2"/>
    <mergeCell ref="Y3:Z3"/>
    <mergeCell ref="Y4:Z4"/>
    <mergeCell ref="Y5:Z5"/>
    <mergeCell ref="Q13:R13"/>
    <mergeCell ref="Q14:R14"/>
    <mergeCell ref="Q15:R15"/>
    <mergeCell ref="Q16:R16"/>
    <mergeCell ref="Q17:R17"/>
    <mergeCell ref="N3:N5"/>
    <mergeCell ref="O3:O5"/>
    <mergeCell ref="A3:A5"/>
    <mergeCell ref="B3:B5"/>
    <mergeCell ref="C3:C5"/>
    <mergeCell ref="D3:D5"/>
    <mergeCell ref="E3:L3"/>
    <mergeCell ref="M3:M5"/>
  </mergeCells>
  <conditionalFormatting sqref="E25:L25">
    <cfRule type="cellIs" dxfId="5" priority="5" operator="lessThan">
      <formula>50</formula>
    </cfRule>
    <cfRule type="cellIs" dxfId="4" priority="6" operator="lessThan">
      <formula>50</formula>
    </cfRule>
  </conditionalFormatting>
  <conditionalFormatting sqref="N6:N24">
    <cfRule type="cellIs" dxfId="3" priority="1" operator="equal">
      <formula>3</formula>
    </cfRule>
    <cfRule type="cellIs" dxfId="2" priority="2" operator="equal">
      <formula>4</formula>
    </cfRule>
    <cfRule type="cellIs" dxfId="1" priority="3" operator="equal">
      <formula>2</formula>
    </cfRule>
    <cfRule type="cellIs" dxfId="0" priority="4" operator="equal">
      <formula>5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H4" sqref="H4"/>
    </sheetView>
  </sheetViews>
  <sheetFormatPr defaultRowHeight="15" x14ac:dyDescent="0.25"/>
  <cols>
    <col min="2" max="2" width="24" customWidth="1"/>
    <col min="3" max="7" width="9.28515625" bestFit="1" customWidth="1"/>
    <col min="8" max="8" width="11.5703125" bestFit="1" customWidth="1"/>
    <col min="9" max="9" width="10.42578125" bestFit="1" customWidth="1"/>
    <col min="10" max="10" width="9.28515625" bestFit="1" customWidth="1"/>
    <col min="11" max="11" width="9.28515625" customWidth="1"/>
    <col min="12" max="12" width="11.5703125" bestFit="1" customWidth="1"/>
  </cols>
  <sheetData>
    <row r="1" spans="1:13" s="17" customFormat="1" ht="21" customHeight="1" x14ac:dyDescent="0.2">
      <c r="A1" s="91" t="s">
        <v>2</v>
      </c>
      <c r="B1" s="93" t="s">
        <v>19</v>
      </c>
      <c r="C1" s="95" t="s">
        <v>20</v>
      </c>
      <c r="D1" s="97" t="s">
        <v>42</v>
      </c>
      <c r="E1" s="98"/>
      <c r="F1" s="98"/>
      <c r="G1" s="98"/>
      <c r="H1" s="98"/>
      <c r="I1" s="98"/>
      <c r="J1" s="98"/>
      <c r="K1" s="98"/>
      <c r="L1" s="99"/>
      <c r="M1" s="16"/>
    </row>
    <row r="2" spans="1:13" s="17" customFormat="1" ht="106.5" customHeight="1" x14ac:dyDescent="0.2">
      <c r="A2" s="92"/>
      <c r="B2" s="94"/>
      <c r="C2" s="96"/>
      <c r="D2" s="51" t="s">
        <v>21</v>
      </c>
      <c r="E2" s="51" t="s">
        <v>22</v>
      </c>
      <c r="F2" s="51" t="s">
        <v>23</v>
      </c>
      <c r="G2" s="51" t="s">
        <v>24</v>
      </c>
      <c r="H2" s="52" t="s">
        <v>29</v>
      </c>
      <c r="I2" s="52" t="s">
        <v>30</v>
      </c>
      <c r="J2" s="57" t="s">
        <v>26</v>
      </c>
      <c r="K2" s="57" t="s">
        <v>25</v>
      </c>
      <c r="L2" s="57" t="s">
        <v>32</v>
      </c>
      <c r="M2" s="18"/>
    </row>
    <row r="3" spans="1:13" s="17" customFormat="1" ht="12.75" x14ac:dyDescent="0.2">
      <c r="A3" s="19" t="s">
        <v>55</v>
      </c>
      <c r="B3" s="20" t="s">
        <v>56</v>
      </c>
      <c r="C3" s="21">
        <v>19</v>
      </c>
      <c r="D3" s="53">
        <f>'7Б'!R10</f>
        <v>0</v>
      </c>
      <c r="E3" s="53">
        <f>'7Б'!R9</f>
        <v>3</v>
      </c>
      <c r="F3" s="53">
        <f>'7Б'!R8</f>
        <v>15</v>
      </c>
      <c r="G3" s="53">
        <f>'7Б'!R7</f>
        <v>1</v>
      </c>
      <c r="H3" s="54">
        <f>'7Б'!S13</f>
        <v>94.73684210526315</v>
      </c>
      <c r="I3" s="54">
        <f>'7Б'!S14</f>
        <v>15.789473684210526</v>
      </c>
      <c r="J3" s="58">
        <f>'7Б'!S15</f>
        <v>5.5789473684210522</v>
      </c>
      <c r="K3" s="58">
        <f>'7Б'!S16</f>
        <v>3.1052631578947367</v>
      </c>
      <c r="L3" s="58">
        <f>'7Б'!S17</f>
        <v>34.868421052631582</v>
      </c>
      <c r="M3" s="22"/>
    </row>
    <row r="4" spans="1:13" s="17" customFormat="1" ht="12.75" x14ac:dyDescent="0.2">
      <c r="A4" s="24" t="s">
        <v>54</v>
      </c>
      <c r="B4" s="25" t="s">
        <v>27</v>
      </c>
      <c r="C4" s="23">
        <v>19</v>
      </c>
      <c r="D4" s="55">
        <f>SUM(D3:D3)</f>
        <v>0</v>
      </c>
      <c r="E4" s="55">
        <f>SUM(E3:E3)</f>
        <v>3</v>
      </c>
      <c r="F4" s="55">
        <f>SUM(F3:F3)</f>
        <v>15</v>
      </c>
      <c r="G4" s="55">
        <f>SUM(G3:G3)</f>
        <v>1</v>
      </c>
      <c r="H4" s="56">
        <f>'1'!O40</f>
        <v>94.73684210526315</v>
      </c>
      <c r="I4" s="56">
        <f>'1'!O41</f>
        <v>15.789473684210526</v>
      </c>
      <c r="J4" s="59">
        <f>'1'!O42</f>
        <v>5.5789473684210522</v>
      </c>
      <c r="K4" s="59">
        <f>'1'!O43</f>
        <v>3.1052631578947367</v>
      </c>
      <c r="L4" s="59">
        <f>'1'!O44</f>
        <v>34.868421052631582</v>
      </c>
      <c r="M4" s="22"/>
    </row>
  </sheetData>
  <mergeCells count="4">
    <mergeCell ref="A1:A2"/>
    <mergeCell ref="B1:B2"/>
    <mergeCell ref="C1:C2"/>
    <mergeCell ref="D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1</vt:lpstr>
      <vt:lpstr>2</vt:lpstr>
      <vt:lpstr>7Б</vt:lpstr>
      <vt:lpstr>показатели</vt:lpstr>
      <vt:lpstr>уровни</vt:lpstr>
      <vt:lpstr>отметки</vt:lpstr>
      <vt:lpstr>качество</vt:lpstr>
      <vt:lpstr>процент вып-я</vt:lpstr>
      <vt:lpstr>задания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Николаева</dc:creator>
  <cp:lastModifiedBy>User</cp:lastModifiedBy>
  <dcterms:created xsi:type="dcterms:W3CDTF">2016-10-24T20:28:15Z</dcterms:created>
  <dcterms:modified xsi:type="dcterms:W3CDTF">2023-01-15T19:00:11Z</dcterms:modified>
</cp:coreProperties>
</file>