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6608" windowHeight="7992" tabRatio="608" activeTab="4"/>
  </bookViews>
  <sheets>
    <sheet name="1" sheetId="4" r:id="rId1"/>
    <sheet name="2" sheetId="5" r:id="rId2"/>
    <sheet name="уровни" sheetId="13" r:id="rId3"/>
    <sheet name="7А" sheetId="11" r:id="rId4"/>
    <sheet name="показатели" sheetId="6" r:id="rId5"/>
    <sheet name="отметки" sheetId="14" r:id="rId6"/>
    <sheet name="качество" sheetId="15" r:id="rId7"/>
    <sheet name="процент вып-я" sheetId="16" r:id="rId8"/>
    <sheet name="задания" sheetId="17" r:id="rId9"/>
  </sheets>
  <definedNames>
    <definedName name="_xlnm._FilterDatabase" localSheetId="0" hidden="1">'1'!$E$3:$AF$25</definedName>
    <definedName name="_xlnm.Print_Area" localSheetId="0">'1'!$A$2:$AF$43</definedName>
  </definedNames>
  <calcPr calcId="145621"/>
</workbook>
</file>

<file path=xl/calcChain.xml><?xml version="1.0" encoding="utf-8"?>
<calcChain xmlns="http://schemas.openxmlformats.org/spreadsheetml/2006/main">
  <c r="AF24" i="11" l="1"/>
  <c r="AF23" i="11"/>
  <c r="AF22" i="11"/>
  <c r="AF21" i="11"/>
  <c r="AF20" i="11"/>
  <c r="AF19" i="11"/>
  <c r="AF18" i="11"/>
  <c r="AF17" i="11"/>
  <c r="AF16" i="11"/>
  <c r="AF15" i="11"/>
  <c r="AF14" i="11"/>
  <c r="AF13" i="11"/>
  <c r="AF12" i="11"/>
  <c r="AF11" i="11"/>
  <c r="AF10" i="11"/>
  <c r="AF9" i="11"/>
  <c r="AF8" i="11"/>
  <c r="AF7" i="11"/>
  <c r="AF6" i="11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F6" i="4"/>
  <c r="C22" i="5" l="1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F1" i="11" l="1"/>
  <c r="G1" i="11"/>
  <c r="H1" i="11"/>
  <c r="I1" i="11"/>
  <c r="J1" i="11"/>
  <c r="K1" i="11"/>
  <c r="L1" i="11"/>
  <c r="M1" i="11"/>
  <c r="N1" i="11"/>
  <c r="O1" i="11"/>
  <c r="P1" i="11"/>
  <c r="AS2" i="11" s="1"/>
  <c r="H14" i="5" s="1"/>
  <c r="Q1" i="11"/>
  <c r="AT2" i="11" s="1"/>
  <c r="H15" i="5" s="1"/>
  <c r="R1" i="11"/>
  <c r="AU2" i="11" s="1"/>
  <c r="H16" i="5" s="1"/>
  <c r="S1" i="11"/>
  <c r="S25" i="11" s="1"/>
  <c r="T1" i="11"/>
  <c r="AW2" i="11" s="1"/>
  <c r="H18" i="5" s="1"/>
  <c r="U1" i="11"/>
  <c r="AX2" i="11" s="1"/>
  <c r="H19" i="5" s="1"/>
  <c r="V1" i="11"/>
  <c r="AY2" i="11" s="1"/>
  <c r="H20" i="5" s="1"/>
  <c r="W1" i="11"/>
  <c r="W25" i="11" s="1"/>
  <c r="X1" i="11"/>
  <c r="BA2" i="11" s="1"/>
  <c r="H22" i="5" s="1"/>
  <c r="E1" i="11"/>
  <c r="AZ2" i="11"/>
  <c r="H21" i="5" s="1"/>
  <c r="AS4" i="11"/>
  <c r="AT4" i="11"/>
  <c r="AU4" i="11"/>
  <c r="AV4" i="11"/>
  <c r="AW4" i="11"/>
  <c r="AX4" i="11"/>
  <c r="AY4" i="11"/>
  <c r="AZ4" i="11"/>
  <c r="BA4" i="11"/>
  <c r="AS5" i="11"/>
  <c r="AT5" i="11"/>
  <c r="AU5" i="11"/>
  <c r="AV5" i="11"/>
  <c r="AW5" i="11"/>
  <c r="AX5" i="11"/>
  <c r="AY5" i="11"/>
  <c r="AZ5" i="11"/>
  <c r="BA5" i="11"/>
  <c r="AI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AE34" i="4"/>
  <c r="AF34" i="4" s="1"/>
  <c r="AF1" i="4"/>
  <c r="Q25" i="4"/>
  <c r="R25" i="4"/>
  <c r="S25" i="4"/>
  <c r="T25" i="4"/>
  <c r="U25" i="4"/>
  <c r="V25" i="4"/>
  <c r="W25" i="4"/>
  <c r="X25" i="4"/>
  <c r="Q28" i="4"/>
  <c r="I15" i="5" s="1"/>
  <c r="G15" i="5" s="1"/>
  <c r="R28" i="4"/>
  <c r="I16" i="5" s="1"/>
  <c r="G16" i="5" s="1"/>
  <c r="S28" i="4"/>
  <c r="I17" i="5" s="1"/>
  <c r="G17" i="5" s="1"/>
  <c r="T28" i="4"/>
  <c r="I18" i="5" s="1"/>
  <c r="G18" i="5" s="1"/>
  <c r="U28" i="4"/>
  <c r="I19" i="5" s="1"/>
  <c r="G19" i="5" s="1"/>
  <c r="V28" i="4"/>
  <c r="I20" i="5" s="1"/>
  <c r="G20" i="5" s="1"/>
  <c r="W28" i="4"/>
  <c r="I21" i="5" s="1"/>
  <c r="G21" i="5" s="1"/>
  <c r="X28" i="4"/>
  <c r="I22" i="5" s="1"/>
  <c r="G22" i="5" s="1"/>
  <c r="Y28" i="4"/>
  <c r="Z28" i="4"/>
  <c r="AA28" i="4"/>
  <c r="Q30" i="4"/>
  <c r="R30" i="4"/>
  <c r="S30" i="4"/>
  <c r="T30" i="4"/>
  <c r="U30" i="4"/>
  <c r="V30" i="4"/>
  <c r="W30" i="4"/>
  <c r="X30" i="4"/>
  <c r="Y30" i="4"/>
  <c r="Z30" i="4"/>
  <c r="AA30" i="4"/>
  <c r="Q31" i="4"/>
  <c r="R31" i="4"/>
  <c r="S31" i="4"/>
  <c r="T31" i="4"/>
  <c r="U31" i="4"/>
  <c r="V31" i="4"/>
  <c r="W31" i="4"/>
  <c r="X31" i="4"/>
  <c r="Y31" i="4"/>
  <c r="Z31" i="4"/>
  <c r="AA31" i="4"/>
  <c r="R25" i="11" l="1"/>
  <c r="V25" i="11"/>
  <c r="AV2" i="11"/>
  <c r="H17" i="5" s="1"/>
  <c r="AY3" i="11"/>
  <c r="U25" i="11"/>
  <c r="Q25" i="11"/>
  <c r="X25" i="11"/>
  <c r="T25" i="11"/>
  <c r="AU3" i="11"/>
  <c r="AZ3" i="11"/>
  <c r="AX3" i="11"/>
  <c r="AT3" i="11"/>
  <c r="BA3" i="11"/>
  <c r="AW3" i="11"/>
  <c r="AS3" i="11"/>
  <c r="Y29" i="4"/>
  <c r="U29" i="4"/>
  <c r="Q29" i="4"/>
  <c r="Z29" i="4"/>
  <c r="V29" i="4"/>
  <c r="R29" i="4"/>
  <c r="AA29" i="4"/>
  <c r="W29" i="4"/>
  <c r="S29" i="4"/>
  <c r="X29" i="4"/>
  <c r="T29" i="4"/>
  <c r="P27" i="11"/>
  <c r="O27" i="11"/>
  <c r="N27" i="11"/>
  <c r="M27" i="11"/>
  <c r="L27" i="11"/>
  <c r="K27" i="11"/>
  <c r="J27" i="11"/>
  <c r="I27" i="11"/>
  <c r="H27" i="11"/>
  <c r="G27" i="11"/>
  <c r="F27" i="11"/>
  <c r="E27" i="11"/>
  <c r="AV3" i="11" l="1"/>
  <c r="F28" i="4"/>
  <c r="I4" i="5" s="1"/>
  <c r="G4" i="5" s="1"/>
  <c r="G28" i="4"/>
  <c r="I5" i="5" s="1"/>
  <c r="G5" i="5" s="1"/>
  <c r="H28" i="4"/>
  <c r="I6" i="5" s="1"/>
  <c r="G6" i="5" s="1"/>
  <c r="I28" i="4"/>
  <c r="I7" i="5" s="1"/>
  <c r="G7" i="5" s="1"/>
  <c r="J28" i="4"/>
  <c r="I8" i="5" s="1"/>
  <c r="G8" i="5" s="1"/>
  <c r="K28" i="4"/>
  <c r="I9" i="5" s="1"/>
  <c r="G9" i="5" s="1"/>
  <c r="L28" i="4"/>
  <c r="I10" i="5" s="1"/>
  <c r="G10" i="5" s="1"/>
  <c r="M28" i="4"/>
  <c r="I11" i="5" s="1"/>
  <c r="G11" i="5" s="1"/>
  <c r="N28" i="4"/>
  <c r="I12" i="5" s="1"/>
  <c r="G12" i="5" s="1"/>
  <c r="O28" i="4"/>
  <c r="I13" i="5" s="1"/>
  <c r="G13" i="5" s="1"/>
  <c r="P28" i="4"/>
  <c r="I14" i="5" s="1"/>
  <c r="G14" i="5" s="1"/>
  <c r="AB28" i="4"/>
  <c r="AC28" i="4"/>
  <c r="E28" i="4"/>
  <c r="I3" i="5" s="1"/>
  <c r="G3" i="5" s="1"/>
  <c r="C3" i="6"/>
  <c r="AJ16" i="11"/>
  <c r="K3" i="6" s="1"/>
  <c r="AJ15" i="11"/>
  <c r="J3" i="6" s="1"/>
  <c r="AI10" i="11"/>
  <c r="AJ10" i="11" s="1"/>
  <c r="AI9" i="11"/>
  <c r="AI8" i="11"/>
  <c r="F3" i="6" s="1"/>
  <c r="AJ7" i="11"/>
  <c r="AR5" i="11"/>
  <c r="AQ5" i="11"/>
  <c r="AP5" i="11"/>
  <c r="AO5" i="11"/>
  <c r="AN5" i="11"/>
  <c r="AM5" i="11"/>
  <c r="AL5" i="11"/>
  <c r="AK5" i="11"/>
  <c r="AJ5" i="11"/>
  <c r="AI5" i="11"/>
  <c r="AH5" i="11"/>
  <c r="AR4" i="11"/>
  <c r="AQ4" i="11"/>
  <c r="AP4" i="11"/>
  <c r="AO4" i="11"/>
  <c r="AN4" i="11"/>
  <c r="AM4" i="11"/>
  <c r="AL4" i="11"/>
  <c r="AK4" i="11"/>
  <c r="AJ4" i="11"/>
  <c r="AI4" i="11"/>
  <c r="AH4" i="11"/>
  <c r="AR2" i="11"/>
  <c r="H13" i="5" s="1"/>
  <c r="AQ2" i="11"/>
  <c r="H12" i="5" s="1"/>
  <c r="AP2" i="11"/>
  <c r="H11" i="5" s="1"/>
  <c r="AO2" i="11"/>
  <c r="H10" i="5" s="1"/>
  <c r="AN2" i="11"/>
  <c r="H9" i="5" s="1"/>
  <c r="AM2" i="11"/>
  <c r="H8" i="5" s="1"/>
  <c r="AL2" i="11"/>
  <c r="H7" i="5" s="1"/>
  <c r="AK2" i="11"/>
  <c r="H6" i="5" s="1"/>
  <c r="AJ2" i="11"/>
  <c r="H5" i="5" s="1"/>
  <c r="AI2" i="11"/>
  <c r="H4" i="5" s="1"/>
  <c r="AH2" i="11"/>
  <c r="H3" i="5" s="1"/>
  <c r="AE25" i="11"/>
  <c r="AD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AF1" i="11"/>
  <c r="F30" i="4"/>
  <c r="G30" i="4"/>
  <c r="H30" i="4"/>
  <c r="I30" i="4"/>
  <c r="J30" i="4"/>
  <c r="K30" i="4"/>
  <c r="L30" i="4"/>
  <c r="M30" i="4"/>
  <c r="N30" i="4"/>
  <c r="O30" i="4"/>
  <c r="P30" i="4"/>
  <c r="AB30" i="4"/>
  <c r="AC30" i="4"/>
  <c r="E30" i="4"/>
  <c r="AE25" i="4"/>
  <c r="AD25" i="4"/>
  <c r="AJ3" i="11" l="1"/>
  <c r="AN3" i="11"/>
  <c r="AR3" i="11"/>
  <c r="AK3" i="11"/>
  <c r="AO3" i="11"/>
  <c r="AH3" i="11"/>
  <c r="AL3" i="11"/>
  <c r="AP3" i="11"/>
  <c r="AJ14" i="11"/>
  <c r="I3" i="6" s="1"/>
  <c r="AI3" i="11"/>
  <c r="AM3" i="11"/>
  <c r="AQ3" i="11"/>
  <c r="AJ13" i="11"/>
  <c r="D3" i="6"/>
  <c r="E3" i="6"/>
  <c r="G3" i="6"/>
  <c r="AJ8" i="11"/>
  <c r="AJ9" i="11"/>
  <c r="AF43" i="4"/>
  <c r="K4" i="6" s="1"/>
  <c r="AF42" i="4"/>
  <c r="J4" i="6" s="1"/>
  <c r="AE37" i="4"/>
  <c r="AF37" i="4" s="1"/>
  <c r="AE36" i="4"/>
  <c r="AE35" i="4"/>
  <c r="AF35" i="4" s="1"/>
  <c r="H3" i="6" l="1"/>
  <c r="AJ24" i="11"/>
  <c r="AK24" i="11" s="1"/>
  <c r="AJ12" i="11"/>
  <c r="AJ17" i="11"/>
  <c r="L3" i="6" s="1"/>
  <c r="AF25" i="11"/>
  <c r="AF41" i="4"/>
  <c r="I4" i="6" s="1"/>
  <c r="C4" i="6"/>
  <c r="AF36" i="4"/>
  <c r="AF40" i="4"/>
  <c r="H4" i="6" s="1"/>
  <c r="G4" i="6"/>
  <c r="F4" i="6"/>
  <c r="D4" i="6"/>
  <c r="E4" i="6"/>
  <c r="AK20" i="11" l="1"/>
  <c r="F31" i="4"/>
  <c r="G31" i="4"/>
  <c r="H31" i="4"/>
  <c r="I31" i="4"/>
  <c r="J31" i="4"/>
  <c r="K31" i="4"/>
  <c r="L31" i="4"/>
  <c r="M31" i="4"/>
  <c r="N31" i="4"/>
  <c r="O31" i="4"/>
  <c r="P31" i="4"/>
  <c r="AB31" i="4"/>
  <c r="AC31" i="4"/>
  <c r="E31" i="4"/>
  <c r="F25" i="4"/>
  <c r="G25" i="4"/>
  <c r="H25" i="4"/>
  <c r="I25" i="4"/>
  <c r="J25" i="4"/>
  <c r="K25" i="4"/>
  <c r="L25" i="4"/>
  <c r="M25" i="4"/>
  <c r="N25" i="4"/>
  <c r="O25" i="4"/>
  <c r="P25" i="4"/>
  <c r="E25" i="4"/>
  <c r="AK21" i="11" l="1"/>
  <c r="AB29" i="4"/>
  <c r="M29" i="4"/>
  <c r="I29" i="4"/>
  <c r="E29" i="4"/>
  <c r="P29" i="4"/>
  <c r="L29" i="4"/>
  <c r="H29" i="4"/>
  <c r="O29" i="4"/>
  <c r="K29" i="4"/>
  <c r="G29" i="4"/>
  <c r="AC29" i="4"/>
  <c r="N29" i="4"/>
  <c r="J29" i="4"/>
  <c r="F29" i="4"/>
  <c r="AF39" i="4" l="1"/>
  <c r="AJ23" i="11"/>
  <c r="AK23" i="11" s="1"/>
  <c r="AK22" i="11"/>
  <c r="J44" i="4"/>
  <c r="K44" i="4" s="1"/>
  <c r="J40" i="4"/>
  <c r="K40" i="4" s="1"/>
  <c r="AF25" i="4"/>
  <c r="AF44" i="4"/>
  <c r="L4" i="6" s="1"/>
  <c r="K41" i="4" l="1"/>
  <c r="K42" i="4" l="1"/>
  <c r="K43" i="4"/>
</calcChain>
</file>

<file path=xl/sharedStrings.xml><?xml version="1.0" encoding="utf-8"?>
<sst xmlns="http://schemas.openxmlformats.org/spreadsheetml/2006/main" count="214" uniqueCount="99">
  <si>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</si>
  <si>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</si>
  <si>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</si>
  <si>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</si>
  <si>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</si>
  <si>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</si>
  <si>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</si>
  <si>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</si>
  <si>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</si>
  <si>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</si>
  <si>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</si>
  <si>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</si>
  <si>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</si>
  <si>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</si>
  <si>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</si>
  <si>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</si>
  <si>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</si>
  <si>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</si>
  <si>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</si>
  <si>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</si>
  <si>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</si>
  <si>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</si>
  <si>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</si>
  <si>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</si>
  <si>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</si>
  <si>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</si>
  <si>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</si>
  <si>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</si>
  <si>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</si>
  <si>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</si>
  <si>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</si>
  <si>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</si>
  <si>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</si>
  <si>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</si>
  <si>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</si>
  <si>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</si>
  <si>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</si>
  <si>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</si>
  <si>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</si>
  <si>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</si>
  <si>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</si>
  <si>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</si>
  <si>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</si>
  <si>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</si>
  <si>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</si>
  <si>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</si>
  <si>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</si>
  <si>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</si>
  <si>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</si>
  <si>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</si>
  <si>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</si>
  <si>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</si>
  <si>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</si>
  <si>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</si>
  <si>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</si>
  <si>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</si>
  <si>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Акиев Даниил</t>
  </si>
  <si>
    <t>7А</t>
  </si>
  <si>
    <t>Алехин Ярослав</t>
  </si>
  <si>
    <t>Беспалова Диана</t>
  </si>
  <si>
    <t>х</t>
  </si>
  <si>
    <t>Ведьманова</t>
  </si>
  <si>
    <t>Воробьева Мария</t>
  </si>
  <si>
    <t>Воронцов Дмитрий</t>
  </si>
  <si>
    <t>Гриднев Динис</t>
  </si>
  <si>
    <t>Комаров Андрей</t>
  </si>
  <si>
    <t>Конаков Артем</t>
  </si>
  <si>
    <t>Костырева анастаия</t>
  </si>
  <si>
    <t>Кондалова Дарья</t>
  </si>
  <si>
    <t>Мухтулов Артем</t>
  </si>
  <si>
    <t>Перепечкин Григорий</t>
  </si>
  <si>
    <t>Садкевич Арсен</t>
  </si>
  <si>
    <t>Садчикова Владислава7А</t>
  </si>
  <si>
    <t>Устинов Максим</t>
  </si>
  <si>
    <t>Ильин Антон</t>
  </si>
  <si>
    <t>Иванов Никита</t>
  </si>
  <si>
    <t>Ахмедов Абдуманнон</t>
  </si>
  <si>
    <t>7а</t>
  </si>
  <si>
    <t>1.1. Изображения земной поверхности. Глобус и географическая карта.
Развитие географических знаний о Земле.
	Умение определять понятия, устанавливать аналогии.
Сформированность представлений о географии, ее роли в освоении планеты человеком.
Сформированность представлений об основных этапах географического освоения Земли, открытиях великих путешественников.
Сформированность представлений о географических объектах.
Владение основами картографической грамотности и использования географической карты для решения разнообразных задач.
Навыки использования различных источников географической информации для решения учебных задач</t>
  </si>
  <si>
    <t>1.2. Изображения земной поверхности. Глобус и географическая карта.
Развитие географических знаний о Земле.
	Умение определять понятия, устанавливать аналогии.
Сформированность представлений о географии, ее роли в освоении планеты человеком.
Сформированность представлений об основных этапах географического освоения Земли, открытиях великих путешественников.
Сформированность представлений о географических объектах.
Владение основами картографической грамотности и использования географической карты для решения разнообразных задач.
Навыки использования различных источников географической информации для решения учебных задач</t>
  </si>
  <si>
    <t>2.1. Изображения земной поверхности. Географическая карта.	Владение основами картографической грамотности и использования географической карты для решения разнообразных задач.
Навыки использования различных источников географической информации для решения учебных задач.
Сформированность представлений о географических объектах. Смысловое чтение
Умение оценивать правильность выполнения учебной задачи</t>
  </si>
  <si>
    <t>2.2. Изображения земной поверхности. Географическая карта.	Владение основами картографической грамотности и использования географической карты для решения разнообразных задач.
Навыки использования различных источников географической информации для решения учебных задач.
Сформированность представлений о географических объектах. Смысловое чтение
Умение оценивать правильность выполнения учебной задачи</t>
  </si>
  <si>
    <t>3.1. Изображения земной поверхности. План местности.	Умение применять и преобразовывать знаки и символы, модели и схемы для решения учебных и познавательных задач.
Умение устанавливать причинно-следственные связи, строить логическое рассуждение, умозаключение и делать выводы.
Владение основами картографической грамотности и использования географической карты для решения разнообразных задач.
Умение применять географическое мышление в познавательной практике.
Сформированность представлений о необходимости географических знаний для решения практических задач</t>
  </si>
  <si>
    <t>3.2. Изображения земной поверхности. План местности.	Умение применять и преобразовывать знаки и символы, модели и схемы для решения учебных и познавательных задач.
Умение устанавливать причинно-следственные связи, строить логическое рассуждение, умозаключение и делать выводы.
Владение основами картографической грамотности и использования географической карты для решения разнообразных задач.
Умение применять географическое мышление в познавательной практике.
Сформированность представлений о необходимости географических знаний для решения практических задач</t>
  </si>
  <si>
    <t>3.3. Изображения земной поверхности. План местности.	Умение применять и преобразовывать знаки и символы, модели и схемы для решения учебных и познавательных задач.
Умение устанавливать причинно-следственные связи, строить логическое рассуждение, умозаключение и делать выводы.
Владение основами картографической грамотности и использования географической карты для решения разнообразных задач.
Умение применять географическое мышление в познавательной практике.
Сформированность представлений о необходимости географических знаний для решения практических задач</t>
  </si>
  <si>
    <t>4.1. Земля – часть Солнечной системы. Движения Земли и их следствия.
	Умение устанавливать причинно- следственные связи, строить логическое рассуждение, умозаключение и делать выводы.
Навыки использования различных источников географической информации для решения учебных задач.
Умение применять географическое мышление в познавательной практике.
Сформированность представлений и основополагающих теоретических знаний о целостности и неоднородности Земли как планеты в пространстве и во времени</t>
  </si>
  <si>
    <t>4.2. Земля – часть Солнечной системы. Движения Земли и их следствия.
	Умение устанавливать причинно- следственные связи, строить логическое рассуждение, умозаключение и делать выводы.
Навыки использования различных источников географической информации для решения учебных задач.
Умение применять географическое мышление в познавательной практике.
Сформированность представлений и основополагающих теоретических знаний о целостности и неоднородности Земли как планеты в пространстве и во времени</t>
  </si>
  <si>
    <t>4.3. Земля – часть Солнечной системы. Движения Земли и их следствия.
	Умение устанавливать причинно- следственные связи, строить логическое рассуждение, умозаключение и делать выводы.
Навыки использования различных источников географической информации для решения учебных задач.
Умение применять географическое мышление в познавательной практике.
Сформированность представлений и основополагающих теоретических знаний о целостности и неоднородности Земли как планеты в пространстве и во времени</t>
  </si>
  <si>
    <t>5.1. Географическая оболочка. 
Природные зоны Земли..	Умение определять понятия, устанавливать аналогии, классифицировать.
Умение устанавливать причинно-следственные связи. 
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природы Земли.
Сформированность представлений о географических объектах, явлениях, закономерностях; владение понятийным аппаратом географии</t>
  </si>
  <si>
    <t>5.2. Географическая оболочка. 
Природные зоны Земли.. Умение определять понятия, устанавливать аналогии, классифицировать.
Умение устанавливать причинно-следственные связи. 
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природы Земли.
Сформированность представлений о географических объектах, явлениях, закономерностях; владение понятийным аппаратом географии</t>
  </si>
  <si>
    <t>6.1. Атмосфера – воздушная оболочка Земли. Температура воздуха. Суточный и годовой ход температур и его графическое отображение.
Вода в атмосфере и атмосферные осадки.
Диаграмма годового количества осадков.
Ветер. Графическое отображение направления ветра. Роза ветров.
Погода.	Умение применять и преобразовывать знаки и символы, модели и схемы для решения учебных и познавательных задач.
Практические умения и навыки использования количественных и качественных характеристик компонентов географической среды.
Навыки использования различных источников географической информации для решения учебных задач.
Смысловое чтение</t>
  </si>
  <si>
    <t>6.2. Атмосфера – воздушная оболочка Земли. Температура воздуха. Суточный и годовой ход температур и его графическое отображение.
Вода в атмосфере и атмосферные осадки.
Диаграмма годового количества осадков.
Ветер. Графическое отображение направления ветра. Роза ветров.
Погода.	Умение применять и преобразовывать знаки и символы, модели и схемы для решения учебных и познавательных задач.
Практические умения и навыки использования количественных и качественных характеристик компонентов географической среды.
Навыки использования различных источников географической информации для решения учебных задач.
Смысловое чтение</t>
  </si>
  <si>
    <t>6.3. Атмосфера – воздушная оболочка Земли. Температура воздуха. Суточный и годовой ход температур и его графическое отображение.
Вода в атмосфере и атмосферные осадки.
Диаграмма годового количества осадков.
Ветер. Графическое отображение направления ветра. Роза ветров.
Погода.	Умение применять и преобразовывать знаки и символы, модели и схемы для решения учебных и познавательных задач.
Практические умения и навыки использования количественных и качественных характеристик компонентов географической среды.
Навыки использования различных источников географической информации для решения учебных задач.
Смысловое чтение</t>
  </si>
  <si>
    <t>7. Сформированность представлений о географических объектах, процессах, явлениях, закономерностях; владение понятийным аппаратом географии.
Смысловое чтение</t>
  </si>
  <si>
    <t>8. Стихийные природные явления.
	Сформированность представлений о географических объектах, процессах, явлениях, закономерностях; владение понятийным аппаратом географии.
Умение определять понятия, устанавливать аналогии.
Умения и навыки использования разнообразных географических знаний для объяснения и оценки явлений и процессов, самостоятельного оценивания уровня безопасности окружающей среды, соблюдения мер безопасности в случае природных стихийных бедствий.</t>
  </si>
  <si>
    <t>9.1. Человечество на Земле.	Практические умения и навыки использования количественных и качественных характеристик компонентов географической среды. 
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жизни, культуры и хозяйственной деятельности людей на разных материках и в отдельных странах.
Умение применять географическое мышление в познавательной практике.
Навыки использования различных источников географической информации для решения учебных задач</t>
  </si>
  <si>
    <t>9.2. Человечество на Земле.	Практические умения и навыки использования количественных и качественных характеристик компонентов географической среды. 
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жизни, культуры и хозяйственной деятельности людей на разных материках и в отдельных странах.
Умение применять географическое мышление в познавательной практике.
Навыки использования различных источников географической информации для решения учебных задач</t>
  </si>
  <si>
    <t>9.3. Человечество на Земле.	Практические умения и навыки использования количественных и качественных характеристик компонентов географической среды. 
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жизни, культуры и хозяйственной деятельности людей на разных материках и в отдельных странах.
Умение применять географическое мышление в познавательной практике.
Навыки использования различных источников географической информации для решения учебных задач</t>
  </si>
  <si>
    <t>Шик Л.И.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</si>
</sst>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14E-2"/>
                  <c:y val="4.177949735317019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'1'!$E$40:$I$44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'1'!$K$40:$K$44</c:f>
              <c:numCache>
                <c:formatCode>0.0</c:formatCode>
                <c:ptCount val="5"/>
                <c:pt idx="0">
                  <c:v>10.526315789473683</c:v>
                </c:pt>
                <c:pt idx="1">
                  <c:v>42.105263157894733</c:v>
                </c:pt>
                <c:pt idx="2">
                  <c:v>47.368421052631575</c:v>
                </c:pt>
                <c:pt idx="3">
                  <c:v>10.526315789473683</c:v>
                </c:pt>
                <c:pt idx="4">
                  <c:v>36.84210526315789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'7А'!$AH$20:$AI$24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'7А'!$AK$20:$AK$24</c:f>
              <c:numCache>
                <c:formatCode>0.0</c:formatCode>
                <c:ptCount val="5"/>
                <c:pt idx="0">
                  <c:v>10.526315789473683</c:v>
                </c:pt>
                <c:pt idx="1">
                  <c:v>42.105263157894733</c:v>
                </c:pt>
                <c:pt idx="2">
                  <c:v>47.368421052631575</c:v>
                </c:pt>
                <c:pt idx="3">
                  <c:v>-89.473684210526315</c:v>
                </c:pt>
                <c:pt idx="4">
                  <c:v>89.473684210526315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08E-2"/>
          <c:y val="2.088974867658512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показатели!$D$4:$G$4</c:f>
              <c:numCache>
                <c:formatCode>General</c:formatCode>
                <c:ptCount val="4"/>
                <c:pt idx="0">
                  <c:v>2</c:v>
                </c:pt>
                <c:pt idx="1">
                  <c:v>8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7А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показатели!$H$3:$H$4</c:f>
              <c:numCache>
                <c:formatCode>0.0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78E-2"/>
                  <c:y val="-1.671179894126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115044400012309E-2"/>
                  <c:y val="-1.044487433829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7А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показатели!$I$3:$I$4</c:f>
              <c:numCache>
                <c:formatCode>0.0</c:formatCode>
                <c:ptCount val="2"/>
                <c:pt idx="0">
                  <c:v>52.631578947368418</c:v>
                </c:pt>
                <c:pt idx="1">
                  <c:v>52.631578947368418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106368"/>
        <c:axId val="76124544"/>
        <c:axId val="0"/>
      </c:bar3DChart>
      <c:catAx>
        <c:axId val="76106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76124544"/>
        <c:crosses val="autoZero"/>
        <c:auto val="1"/>
        <c:lblAlgn val="ctr"/>
        <c:lblOffset val="100"/>
        <c:noMultiLvlLbl val="0"/>
      </c:catAx>
      <c:valAx>
        <c:axId val="7612454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761063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78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49684085725706E-2"/>
                  <c:y val="-2.088974867658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78E-2"/>
                  <c:y val="-1.2533849205951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15044400012309E-2"/>
                  <c:y val="-8.3558994706340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18963457152519E-2"/>
                  <c:y val="-1.4622824073609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7А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показатели!$L$3:$L$4</c:f>
              <c:numCache>
                <c:formatCode>0.0</c:formatCode>
                <c:ptCount val="2"/>
                <c:pt idx="0">
                  <c:v>40.669856459330141</c:v>
                </c:pt>
                <c:pt idx="1">
                  <c:v>57.416267942583715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143616"/>
        <c:axId val="75895552"/>
        <c:axId val="0"/>
      </c:bar3DChart>
      <c:catAx>
        <c:axId val="76143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75895552"/>
        <c:crosses val="autoZero"/>
        <c:auto val="1"/>
        <c:lblAlgn val="ctr"/>
        <c:lblOffset val="100"/>
        <c:noMultiLvlLbl val="0"/>
      </c:catAx>
      <c:valAx>
        <c:axId val="7589555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76143616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'1'!$E$4:$AC$4</c:f>
              <c:numCache>
                <c:formatCode>General</c:formatCode>
                <c:ptCount val="25"/>
              </c:numCache>
            </c:numRef>
          </c:cat>
          <c:val>
            <c:numRef>
              <c:f>'2'!$D$3:$D$22</c:f>
              <c:numCache>
                <c:formatCode>General</c:formatCode>
                <c:ptCount val="20"/>
                <c:pt idx="0">
                  <c:v>68.42</c:v>
                </c:pt>
                <c:pt idx="1">
                  <c:v>18.420000000000002</c:v>
                </c:pt>
                <c:pt idx="2">
                  <c:v>39.47</c:v>
                </c:pt>
                <c:pt idx="3">
                  <c:v>36.840000000000003</c:v>
                </c:pt>
                <c:pt idx="4">
                  <c:v>44.74</c:v>
                </c:pt>
                <c:pt idx="5">
                  <c:v>47.37</c:v>
                </c:pt>
                <c:pt idx="6">
                  <c:v>44.74</c:v>
                </c:pt>
                <c:pt idx="7">
                  <c:v>63.16</c:v>
                </c:pt>
                <c:pt idx="8">
                  <c:v>60.53</c:v>
                </c:pt>
                <c:pt idx="9">
                  <c:v>73.680000000000007</c:v>
                </c:pt>
                <c:pt idx="10">
                  <c:v>57.89</c:v>
                </c:pt>
                <c:pt idx="11">
                  <c:v>89.47</c:v>
                </c:pt>
                <c:pt idx="12">
                  <c:v>86.84</c:v>
                </c:pt>
                <c:pt idx="13">
                  <c:v>78.95</c:v>
                </c:pt>
                <c:pt idx="14">
                  <c:v>57.89</c:v>
                </c:pt>
                <c:pt idx="15">
                  <c:v>36.840000000000003</c:v>
                </c:pt>
                <c:pt idx="16">
                  <c:v>55.26</c:v>
                </c:pt>
                <c:pt idx="17">
                  <c:v>68.42</c:v>
                </c:pt>
                <c:pt idx="18">
                  <c:v>84.21</c:v>
                </c:pt>
                <c:pt idx="19">
                  <c:v>65.790000000000006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81568"/>
        <c:axId val="75983104"/>
      </c:lineChart>
      <c:catAx>
        <c:axId val="759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5983104"/>
        <c:crosses val="autoZero"/>
        <c:auto val="1"/>
        <c:lblAlgn val="ctr"/>
        <c:lblOffset val="100"/>
        <c:noMultiLvlLbl val="0"/>
      </c:catAx>
      <c:valAx>
        <c:axId val="75983104"/>
        <c:scaling>
          <c:orientation val="minMax"/>
          <c:max val="105"/>
          <c:min val="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75981568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24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44"/>
  <sheetViews>
    <sheetView topLeftCell="C1" zoomScale="85" zoomScaleNormal="85" workbookViewId="0">
      <selection activeCell="AI26" sqref="AI26"/>
    </sheetView>
  </sheetViews>
  <sheetFormatPr defaultRowHeight="14.4" x14ac:dyDescent="0.3"/>
  <cols>
    <col min="1" max="1" width="4.6640625" customWidth="1"/>
    <col min="2" max="2" width="24.88671875" customWidth="1"/>
    <col min="3" max="3" width="8.44140625" style="3" bestFit="1" customWidth="1"/>
    <col min="4" max="4" width="8.44140625" style="3" customWidth="1"/>
    <col min="5" max="5" width="4.5546875" customWidth="1"/>
    <col min="6" max="29" width="4" customWidth="1"/>
    <col min="30" max="30" width="7.5546875" style="28" customWidth="1"/>
    <col min="31" max="31" width="8.6640625" style="3" bestFit="1" customWidth="1"/>
  </cols>
  <sheetData>
    <row r="1" spans="1:32" x14ac:dyDescent="0.3">
      <c r="D1" s="29" t="s">
        <v>35</v>
      </c>
      <c r="E1" s="4">
        <v>1</v>
      </c>
      <c r="F1" s="4">
        <v>2</v>
      </c>
      <c r="G1" s="4">
        <v>2</v>
      </c>
      <c r="H1" s="4">
        <v>1</v>
      </c>
      <c r="I1" s="4">
        <v>2</v>
      </c>
      <c r="J1" s="4">
        <v>1</v>
      </c>
      <c r="K1" s="4">
        <v>2</v>
      </c>
      <c r="L1" s="4">
        <v>1</v>
      </c>
      <c r="M1" s="4">
        <v>2</v>
      </c>
      <c r="N1" s="4">
        <v>1</v>
      </c>
      <c r="O1" s="4">
        <v>2</v>
      </c>
      <c r="P1" s="4">
        <v>2</v>
      </c>
      <c r="Q1" s="4">
        <v>1</v>
      </c>
      <c r="R1" s="4">
        <v>2</v>
      </c>
      <c r="S1" s="4">
        <v>1</v>
      </c>
      <c r="T1" s="4">
        <v>2</v>
      </c>
      <c r="U1" s="4">
        <v>2</v>
      </c>
      <c r="V1" s="4">
        <v>2</v>
      </c>
      <c r="W1" s="4">
        <v>2</v>
      </c>
      <c r="X1" s="4">
        <v>2</v>
      </c>
      <c r="Y1" s="4"/>
      <c r="Z1" s="4"/>
      <c r="AA1" s="4"/>
      <c r="AB1" s="4"/>
      <c r="AC1" s="4"/>
      <c r="AF1" s="5">
        <f>SUM(E1:AC1)</f>
        <v>33</v>
      </c>
    </row>
    <row r="3" spans="1:32" x14ac:dyDescent="0.3">
      <c r="A3" s="75" t="s">
        <v>0</v>
      </c>
      <c r="B3" s="75" t="s">
        <v>1</v>
      </c>
      <c r="C3" s="75" t="s">
        <v>3</v>
      </c>
      <c r="D3" s="75" t="s">
        <v>36</v>
      </c>
      <c r="E3" s="78" t="s">
        <v>6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1" t="s">
        <v>4</v>
      </c>
      <c r="AE3" s="81" t="s">
        <v>5</v>
      </c>
      <c r="AF3" s="75" t="s">
        <v>7</v>
      </c>
    </row>
    <row r="4" spans="1:32" x14ac:dyDescent="0.3">
      <c r="A4" s="76"/>
      <c r="B4" s="76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2"/>
      <c r="AE4" s="82"/>
      <c r="AF4" s="76"/>
    </row>
    <row r="5" spans="1:32" x14ac:dyDescent="0.3">
      <c r="A5" s="77"/>
      <c r="B5" s="77"/>
      <c r="C5" s="77"/>
      <c r="D5" s="77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83"/>
      <c r="AE5" s="83"/>
      <c r="AF5" s="77"/>
    </row>
    <row r="6" spans="1:32" x14ac:dyDescent="0.3">
      <c r="A6" s="1">
        <v>1</v>
      </c>
      <c r="B6" s="1" t="s">
        <v>56</v>
      </c>
      <c r="C6" s="2">
        <v>2</v>
      </c>
      <c r="D6" s="2" t="s">
        <v>57</v>
      </c>
      <c r="E6" s="73">
        <v>1</v>
      </c>
      <c r="F6" s="73">
        <v>0</v>
      </c>
      <c r="G6" s="73">
        <v>0</v>
      </c>
      <c r="H6" s="73">
        <v>1</v>
      </c>
      <c r="I6" s="73">
        <v>0</v>
      </c>
      <c r="J6" s="73">
        <v>1</v>
      </c>
      <c r="K6" s="73">
        <v>1</v>
      </c>
      <c r="L6" s="73">
        <v>1</v>
      </c>
      <c r="M6" s="73">
        <v>1</v>
      </c>
      <c r="N6" s="73">
        <v>1</v>
      </c>
      <c r="O6" s="73">
        <v>2</v>
      </c>
      <c r="P6" s="73">
        <v>1</v>
      </c>
      <c r="Q6" s="73">
        <v>2</v>
      </c>
      <c r="R6" s="73">
        <v>1</v>
      </c>
      <c r="S6" s="73">
        <v>0</v>
      </c>
      <c r="T6" s="73">
        <v>1</v>
      </c>
      <c r="U6" s="73">
        <v>2</v>
      </c>
      <c r="V6" s="73">
        <v>2</v>
      </c>
      <c r="W6" s="73">
        <v>2</v>
      </c>
      <c r="X6" s="73">
        <v>2</v>
      </c>
      <c r="Y6" s="1"/>
      <c r="Z6" s="1"/>
      <c r="AA6" s="1"/>
      <c r="AB6" s="1"/>
      <c r="AC6" s="1"/>
      <c r="AD6" s="72">
        <v>22</v>
      </c>
      <c r="AE6" s="2">
        <v>4</v>
      </c>
      <c r="AF6" s="6">
        <f t="shared" ref="AF6:AF24" si="0">AD6/33*100</f>
        <v>66.666666666666657</v>
      </c>
    </row>
    <row r="7" spans="1:32" x14ac:dyDescent="0.3">
      <c r="A7" s="1">
        <v>2</v>
      </c>
      <c r="B7" s="1" t="s">
        <v>58</v>
      </c>
      <c r="C7" s="2">
        <v>1</v>
      </c>
      <c r="D7" s="2" t="s">
        <v>57</v>
      </c>
      <c r="E7" s="73">
        <v>1</v>
      </c>
      <c r="F7" s="73">
        <v>0</v>
      </c>
      <c r="G7" s="73">
        <v>2</v>
      </c>
      <c r="H7" s="73">
        <v>1</v>
      </c>
      <c r="I7" s="73">
        <v>2</v>
      </c>
      <c r="J7" s="73">
        <v>1</v>
      </c>
      <c r="K7" s="73">
        <v>2</v>
      </c>
      <c r="L7" s="73">
        <v>1</v>
      </c>
      <c r="M7" s="73">
        <v>2</v>
      </c>
      <c r="N7" s="73">
        <v>0</v>
      </c>
      <c r="O7" s="73">
        <v>2</v>
      </c>
      <c r="P7" s="73">
        <v>1</v>
      </c>
      <c r="Q7" s="73">
        <v>2</v>
      </c>
      <c r="R7" s="73">
        <v>1</v>
      </c>
      <c r="S7" s="73">
        <v>0</v>
      </c>
      <c r="T7" s="73">
        <v>0</v>
      </c>
      <c r="U7" s="73">
        <v>0</v>
      </c>
      <c r="V7" s="73">
        <v>2</v>
      </c>
      <c r="W7" s="73">
        <v>2</v>
      </c>
      <c r="X7" s="73">
        <v>2</v>
      </c>
      <c r="Y7" s="1"/>
      <c r="Z7" s="1"/>
      <c r="AA7" s="1"/>
      <c r="AB7" s="1"/>
      <c r="AC7" s="1"/>
      <c r="AD7" s="72">
        <v>24</v>
      </c>
      <c r="AE7" s="2">
        <v>4</v>
      </c>
      <c r="AF7" s="6">
        <f t="shared" si="0"/>
        <v>72.727272727272734</v>
      </c>
    </row>
    <row r="8" spans="1:32" x14ac:dyDescent="0.3">
      <c r="A8" s="1">
        <v>3</v>
      </c>
      <c r="B8" s="1" t="s">
        <v>59</v>
      </c>
      <c r="C8" s="2">
        <v>2</v>
      </c>
      <c r="D8" s="2" t="s">
        <v>57</v>
      </c>
      <c r="E8" s="73">
        <v>1</v>
      </c>
      <c r="F8" s="73">
        <v>0</v>
      </c>
      <c r="G8" s="73">
        <v>0</v>
      </c>
      <c r="H8" s="73" t="s">
        <v>60</v>
      </c>
      <c r="I8" s="73">
        <v>0</v>
      </c>
      <c r="J8" s="73">
        <v>0</v>
      </c>
      <c r="K8" s="73">
        <v>0</v>
      </c>
      <c r="L8" s="73">
        <v>1</v>
      </c>
      <c r="M8" s="73">
        <v>2</v>
      </c>
      <c r="N8" s="73">
        <v>1</v>
      </c>
      <c r="O8" s="73">
        <v>2</v>
      </c>
      <c r="P8" s="73">
        <v>1</v>
      </c>
      <c r="Q8" s="73">
        <v>2</v>
      </c>
      <c r="R8" s="73">
        <v>1</v>
      </c>
      <c r="S8" s="73">
        <v>2</v>
      </c>
      <c r="T8" s="73">
        <v>2</v>
      </c>
      <c r="U8" s="73">
        <v>2</v>
      </c>
      <c r="V8" s="73">
        <v>2</v>
      </c>
      <c r="W8" s="73">
        <v>2</v>
      </c>
      <c r="X8" s="73">
        <v>1</v>
      </c>
      <c r="Y8" s="1"/>
      <c r="Z8" s="1"/>
      <c r="AA8" s="1"/>
      <c r="AB8" s="1"/>
      <c r="AC8" s="1"/>
      <c r="AD8" s="72">
        <v>22</v>
      </c>
      <c r="AE8" s="2">
        <v>4</v>
      </c>
      <c r="AF8" s="6">
        <f t="shared" si="0"/>
        <v>66.666666666666657</v>
      </c>
    </row>
    <row r="9" spans="1:32" x14ac:dyDescent="0.3">
      <c r="A9" s="1">
        <v>4</v>
      </c>
      <c r="B9" s="1" t="s">
        <v>61</v>
      </c>
      <c r="C9" s="2">
        <v>2</v>
      </c>
      <c r="D9" s="2" t="s">
        <v>57</v>
      </c>
      <c r="E9" s="73">
        <v>0</v>
      </c>
      <c r="F9" s="73">
        <v>0</v>
      </c>
      <c r="G9" s="73">
        <v>0</v>
      </c>
      <c r="H9" s="73">
        <v>0</v>
      </c>
      <c r="I9" s="73">
        <v>2</v>
      </c>
      <c r="J9" s="73">
        <v>0</v>
      </c>
      <c r="K9" s="73">
        <v>0</v>
      </c>
      <c r="L9" s="73" t="s">
        <v>60</v>
      </c>
      <c r="M9" s="73">
        <v>0</v>
      </c>
      <c r="N9" s="73">
        <v>1</v>
      </c>
      <c r="O9" s="73">
        <v>1</v>
      </c>
      <c r="P9" s="73">
        <v>1</v>
      </c>
      <c r="Q9" s="73">
        <v>2</v>
      </c>
      <c r="R9" s="73" t="s">
        <v>60</v>
      </c>
      <c r="S9" s="73" t="s">
        <v>60</v>
      </c>
      <c r="T9" s="73" t="s">
        <v>60</v>
      </c>
      <c r="U9" s="73">
        <v>1</v>
      </c>
      <c r="V9" s="73">
        <v>0</v>
      </c>
      <c r="W9" s="73">
        <v>2</v>
      </c>
      <c r="X9" s="73">
        <v>1</v>
      </c>
      <c r="Y9" s="1"/>
      <c r="Z9" s="1"/>
      <c r="AA9" s="1"/>
      <c r="AB9" s="1"/>
      <c r="AC9" s="1"/>
      <c r="AD9" s="72">
        <v>11</v>
      </c>
      <c r="AE9" s="2">
        <v>3</v>
      </c>
      <c r="AF9" s="6">
        <f t="shared" si="0"/>
        <v>33.333333333333329</v>
      </c>
    </row>
    <row r="10" spans="1:32" x14ac:dyDescent="0.3">
      <c r="A10" s="1">
        <v>5</v>
      </c>
      <c r="B10" s="1" t="s">
        <v>62</v>
      </c>
      <c r="C10" s="2">
        <v>2</v>
      </c>
      <c r="D10" s="2" t="s">
        <v>57</v>
      </c>
      <c r="E10" s="73">
        <v>1</v>
      </c>
      <c r="F10" s="73">
        <v>2</v>
      </c>
      <c r="G10" s="73">
        <v>2</v>
      </c>
      <c r="H10" s="73">
        <v>1</v>
      </c>
      <c r="I10" s="73">
        <v>2</v>
      </c>
      <c r="J10" s="73">
        <v>1</v>
      </c>
      <c r="K10" s="73">
        <v>2</v>
      </c>
      <c r="L10" s="73">
        <v>1</v>
      </c>
      <c r="M10" s="73">
        <v>2</v>
      </c>
      <c r="N10" s="73">
        <v>1</v>
      </c>
      <c r="O10" s="73">
        <v>0</v>
      </c>
      <c r="P10" s="73">
        <v>1</v>
      </c>
      <c r="Q10" s="73">
        <v>2</v>
      </c>
      <c r="R10" s="73">
        <v>1</v>
      </c>
      <c r="S10" s="73">
        <v>2</v>
      </c>
      <c r="T10" s="73" t="s">
        <v>60</v>
      </c>
      <c r="U10" s="73">
        <v>1</v>
      </c>
      <c r="V10" s="73">
        <v>2</v>
      </c>
      <c r="W10" s="73">
        <v>2</v>
      </c>
      <c r="X10" s="73">
        <v>2</v>
      </c>
      <c r="Y10" s="1"/>
      <c r="Z10" s="1"/>
      <c r="AA10" s="1"/>
      <c r="AB10" s="1"/>
      <c r="AC10" s="1"/>
      <c r="AD10" s="72">
        <v>29</v>
      </c>
      <c r="AE10" s="2">
        <v>5</v>
      </c>
      <c r="AF10" s="6">
        <f t="shared" si="0"/>
        <v>87.878787878787875</v>
      </c>
    </row>
    <row r="11" spans="1:32" x14ac:dyDescent="0.3">
      <c r="A11" s="1">
        <v>6</v>
      </c>
      <c r="B11" s="1" t="s">
        <v>63</v>
      </c>
      <c r="C11" s="2">
        <v>1</v>
      </c>
      <c r="D11" s="2" t="s">
        <v>57</v>
      </c>
      <c r="E11" s="73">
        <v>0</v>
      </c>
      <c r="F11" s="73">
        <v>0</v>
      </c>
      <c r="G11" s="73">
        <v>0</v>
      </c>
      <c r="H11" s="73">
        <v>0</v>
      </c>
      <c r="I11" s="73">
        <v>1</v>
      </c>
      <c r="J11" s="73">
        <v>0</v>
      </c>
      <c r="K11" s="73">
        <v>0</v>
      </c>
      <c r="L11" s="73">
        <v>1</v>
      </c>
      <c r="M11" s="73">
        <v>2</v>
      </c>
      <c r="N11" s="73">
        <v>0</v>
      </c>
      <c r="O11" s="73">
        <v>0</v>
      </c>
      <c r="P11" s="73">
        <v>1</v>
      </c>
      <c r="Q11" s="73">
        <v>2</v>
      </c>
      <c r="R11" s="73">
        <v>1</v>
      </c>
      <c r="S11" s="73">
        <v>0</v>
      </c>
      <c r="T11" s="73">
        <v>1</v>
      </c>
      <c r="U11" s="73">
        <v>0</v>
      </c>
      <c r="V11" s="73">
        <v>0</v>
      </c>
      <c r="W11" s="73">
        <v>1</v>
      </c>
      <c r="X11" s="73">
        <v>1</v>
      </c>
      <c r="Y11" s="1"/>
      <c r="Z11" s="1"/>
      <c r="AA11" s="1"/>
      <c r="AB11" s="1"/>
      <c r="AC11" s="1"/>
      <c r="AD11" s="72">
        <v>11</v>
      </c>
      <c r="AE11" s="2">
        <v>3</v>
      </c>
      <c r="AF11" s="6">
        <f t="shared" si="0"/>
        <v>33.333333333333329</v>
      </c>
    </row>
    <row r="12" spans="1:32" x14ac:dyDescent="0.3">
      <c r="A12" s="1">
        <v>7</v>
      </c>
      <c r="B12" s="1" t="s">
        <v>64</v>
      </c>
      <c r="C12" s="2">
        <v>2</v>
      </c>
      <c r="D12" s="2" t="s">
        <v>57</v>
      </c>
      <c r="E12" s="73" t="s">
        <v>60</v>
      </c>
      <c r="F12" s="73">
        <v>0</v>
      </c>
      <c r="G12" s="73">
        <v>0</v>
      </c>
      <c r="H12" s="73">
        <v>0</v>
      </c>
      <c r="I12" s="73">
        <v>1</v>
      </c>
      <c r="J12" s="73">
        <v>0</v>
      </c>
      <c r="K12" s="73">
        <v>1</v>
      </c>
      <c r="L12" s="73">
        <v>0</v>
      </c>
      <c r="M12" s="73">
        <v>1</v>
      </c>
      <c r="N12" s="73">
        <v>1</v>
      </c>
      <c r="O12" s="73">
        <v>0</v>
      </c>
      <c r="P12" s="73">
        <v>0</v>
      </c>
      <c r="Q12" s="73" t="s">
        <v>60</v>
      </c>
      <c r="R12" s="73">
        <v>1</v>
      </c>
      <c r="S12" s="73" t="s">
        <v>60</v>
      </c>
      <c r="T12" s="73">
        <v>1</v>
      </c>
      <c r="U12" s="73">
        <v>1</v>
      </c>
      <c r="V12" s="73">
        <v>1</v>
      </c>
      <c r="W12" s="73">
        <v>1</v>
      </c>
      <c r="X12" s="73">
        <v>1</v>
      </c>
      <c r="Y12" s="1"/>
      <c r="Z12" s="1"/>
      <c r="AA12" s="1"/>
      <c r="AB12" s="1"/>
      <c r="AC12" s="1"/>
      <c r="AD12" s="72">
        <v>10</v>
      </c>
      <c r="AE12" s="2">
        <v>3</v>
      </c>
      <c r="AF12" s="6">
        <f t="shared" si="0"/>
        <v>30.303030303030305</v>
      </c>
    </row>
    <row r="13" spans="1:32" x14ac:dyDescent="0.3">
      <c r="A13" s="1">
        <v>8</v>
      </c>
      <c r="B13" s="1" t="s">
        <v>65</v>
      </c>
      <c r="C13" s="2">
        <v>1</v>
      </c>
      <c r="D13" s="2" t="s">
        <v>57</v>
      </c>
      <c r="E13" s="73">
        <v>1</v>
      </c>
      <c r="F13" s="73">
        <v>1</v>
      </c>
      <c r="G13" s="73">
        <v>2</v>
      </c>
      <c r="H13" s="73">
        <v>1</v>
      </c>
      <c r="I13" s="73">
        <v>0</v>
      </c>
      <c r="J13" s="73">
        <v>1</v>
      </c>
      <c r="K13" s="73">
        <v>2</v>
      </c>
      <c r="L13" s="73" t="s">
        <v>60</v>
      </c>
      <c r="M13" s="73" t="s">
        <v>60</v>
      </c>
      <c r="N13" s="73" t="s">
        <v>60</v>
      </c>
      <c r="O13" s="73">
        <v>1</v>
      </c>
      <c r="P13" s="73">
        <v>1</v>
      </c>
      <c r="Q13" s="73">
        <v>2</v>
      </c>
      <c r="R13" s="73">
        <v>1</v>
      </c>
      <c r="S13" s="73">
        <v>2</v>
      </c>
      <c r="T13" s="73">
        <v>1</v>
      </c>
      <c r="U13" s="73">
        <v>1</v>
      </c>
      <c r="V13" s="73">
        <v>1</v>
      </c>
      <c r="W13" s="73">
        <v>2</v>
      </c>
      <c r="X13" s="73">
        <v>1</v>
      </c>
      <c r="Y13" s="1"/>
      <c r="Z13" s="1"/>
      <c r="AA13" s="1"/>
      <c r="AB13" s="1"/>
      <c r="AC13" s="1"/>
      <c r="AD13" s="72">
        <v>22</v>
      </c>
      <c r="AE13" s="2">
        <v>4</v>
      </c>
      <c r="AF13" s="6">
        <f t="shared" si="0"/>
        <v>66.666666666666657</v>
      </c>
    </row>
    <row r="14" spans="1:32" x14ac:dyDescent="0.3">
      <c r="A14" s="1">
        <v>9</v>
      </c>
      <c r="B14" s="1" t="s">
        <v>66</v>
      </c>
      <c r="C14" s="2">
        <v>1</v>
      </c>
      <c r="D14" s="2" t="s">
        <v>57</v>
      </c>
      <c r="E14" s="73">
        <v>1</v>
      </c>
      <c r="F14" s="73">
        <v>0</v>
      </c>
      <c r="G14" s="73">
        <v>2</v>
      </c>
      <c r="H14" s="73">
        <v>0</v>
      </c>
      <c r="I14" s="73">
        <v>1</v>
      </c>
      <c r="J14" s="73">
        <v>1</v>
      </c>
      <c r="K14" s="73">
        <v>1</v>
      </c>
      <c r="L14" s="73">
        <v>0</v>
      </c>
      <c r="M14" s="73">
        <v>1</v>
      </c>
      <c r="N14" s="73">
        <v>0</v>
      </c>
      <c r="O14" s="73">
        <v>1</v>
      </c>
      <c r="P14" s="73">
        <v>0</v>
      </c>
      <c r="Q14" s="73">
        <v>2</v>
      </c>
      <c r="R14" s="73">
        <v>1</v>
      </c>
      <c r="S14" s="73">
        <v>0</v>
      </c>
      <c r="T14" s="73">
        <v>0</v>
      </c>
      <c r="U14" s="73">
        <v>1</v>
      </c>
      <c r="V14" s="73">
        <v>2</v>
      </c>
      <c r="W14" s="73">
        <v>2</v>
      </c>
      <c r="X14" s="73">
        <v>0</v>
      </c>
      <c r="Y14" s="1"/>
      <c r="Z14" s="1"/>
      <c r="AA14" s="1"/>
      <c r="AB14" s="1"/>
      <c r="AC14" s="1"/>
      <c r="AD14" s="72">
        <v>16</v>
      </c>
      <c r="AE14" s="2">
        <v>3</v>
      </c>
      <c r="AF14" s="6">
        <f t="shared" si="0"/>
        <v>48.484848484848484</v>
      </c>
    </row>
    <row r="15" spans="1:32" x14ac:dyDescent="0.3">
      <c r="A15" s="1">
        <v>10</v>
      </c>
      <c r="B15" s="1" t="s">
        <v>67</v>
      </c>
      <c r="C15" s="2">
        <v>2</v>
      </c>
      <c r="D15" s="2" t="s">
        <v>57</v>
      </c>
      <c r="E15" s="73">
        <v>1</v>
      </c>
      <c r="F15" s="73">
        <v>0</v>
      </c>
      <c r="G15" s="73">
        <v>1</v>
      </c>
      <c r="H15" s="73">
        <v>0</v>
      </c>
      <c r="I15" s="73">
        <v>1</v>
      </c>
      <c r="J15" s="73">
        <v>0</v>
      </c>
      <c r="K15" s="73">
        <v>1</v>
      </c>
      <c r="L15" s="73">
        <v>1</v>
      </c>
      <c r="M15" s="73">
        <v>2</v>
      </c>
      <c r="N15" s="73">
        <v>1</v>
      </c>
      <c r="O15" s="73">
        <v>1</v>
      </c>
      <c r="P15" s="73">
        <v>1</v>
      </c>
      <c r="Q15" s="73">
        <v>2</v>
      </c>
      <c r="R15" s="73">
        <v>1</v>
      </c>
      <c r="S15" s="73">
        <v>2</v>
      </c>
      <c r="T15" s="73">
        <v>0</v>
      </c>
      <c r="U15" s="73">
        <v>2</v>
      </c>
      <c r="V15" s="73">
        <v>2</v>
      </c>
      <c r="W15" s="73">
        <v>2</v>
      </c>
      <c r="X15" s="73">
        <v>2</v>
      </c>
      <c r="Y15" s="1"/>
      <c r="Z15" s="1"/>
      <c r="AA15" s="1"/>
      <c r="AB15" s="1"/>
      <c r="AC15" s="1"/>
      <c r="AD15" s="72">
        <v>22</v>
      </c>
      <c r="AE15" s="2">
        <v>4</v>
      </c>
      <c r="AF15" s="6">
        <f t="shared" si="0"/>
        <v>66.666666666666657</v>
      </c>
    </row>
    <row r="16" spans="1:32" x14ac:dyDescent="0.3">
      <c r="A16" s="1">
        <v>11</v>
      </c>
      <c r="B16" s="1" t="s">
        <v>68</v>
      </c>
      <c r="C16" s="2">
        <v>1</v>
      </c>
      <c r="D16" s="2" t="s">
        <v>57</v>
      </c>
      <c r="E16" s="73">
        <v>1</v>
      </c>
      <c r="F16" s="73">
        <v>0</v>
      </c>
      <c r="G16" s="73">
        <v>0</v>
      </c>
      <c r="H16" s="73">
        <v>1</v>
      </c>
      <c r="I16" s="73">
        <v>1</v>
      </c>
      <c r="J16" s="73">
        <v>0</v>
      </c>
      <c r="K16" s="73">
        <v>0</v>
      </c>
      <c r="L16" s="73">
        <v>1</v>
      </c>
      <c r="M16" s="73">
        <v>2</v>
      </c>
      <c r="N16" s="73">
        <v>1</v>
      </c>
      <c r="O16" s="73">
        <v>2</v>
      </c>
      <c r="P16" s="73">
        <v>1</v>
      </c>
      <c r="Q16" s="73">
        <v>2</v>
      </c>
      <c r="R16" s="73">
        <v>1</v>
      </c>
      <c r="S16" s="73">
        <v>2</v>
      </c>
      <c r="T16" s="73">
        <v>1</v>
      </c>
      <c r="U16" s="73">
        <v>2</v>
      </c>
      <c r="V16" s="73">
        <v>2</v>
      </c>
      <c r="W16" s="73">
        <v>2</v>
      </c>
      <c r="X16" s="73">
        <v>2</v>
      </c>
      <c r="Y16" s="1"/>
      <c r="Z16" s="1"/>
      <c r="AA16" s="1"/>
      <c r="AB16" s="1"/>
      <c r="AC16" s="1"/>
      <c r="AD16" s="72">
        <v>24</v>
      </c>
      <c r="AE16" s="2">
        <v>4</v>
      </c>
      <c r="AF16" s="6">
        <f t="shared" si="0"/>
        <v>72.727272727272734</v>
      </c>
    </row>
    <row r="17" spans="1:32" x14ac:dyDescent="0.3">
      <c r="A17" s="1">
        <v>12</v>
      </c>
      <c r="B17" s="1" t="s">
        <v>69</v>
      </c>
      <c r="C17" s="2">
        <v>1</v>
      </c>
      <c r="D17" s="2" t="s">
        <v>57</v>
      </c>
      <c r="E17" s="73">
        <v>1</v>
      </c>
      <c r="F17" s="73">
        <v>0</v>
      </c>
      <c r="G17" s="73">
        <v>0</v>
      </c>
      <c r="H17" s="73">
        <v>1</v>
      </c>
      <c r="I17" s="73">
        <v>1</v>
      </c>
      <c r="J17" s="73">
        <v>0</v>
      </c>
      <c r="K17" s="73">
        <v>1</v>
      </c>
      <c r="L17" s="73">
        <v>1</v>
      </c>
      <c r="M17" s="73">
        <v>0</v>
      </c>
      <c r="N17" s="73">
        <v>0</v>
      </c>
      <c r="O17" s="73">
        <v>2</v>
      </c>
      <c r="P17" s="73">
        <v>1</v>
      </c>
      <c r="Q17" s="73">
        <v>2</v>
      </c>
      <c r="R17" s="73">
        <v>0</v>
      </c>
      <c r="S17" s="73">
        <v>2</v>
      </c>
      <c r="T17" s="73">
        <v>2</v>
      </c>
      <c r="U17" s="73">
        <v>0</v>
      </c>
      <c r="V17" s="73">
        <v>0</v>
      </c>
      <c r="W17" s="73">
        <v>2</v>
      </c>
      <c r="X17" s="73">
        <v>2</v>
      </c>
      <c r="Y17" s="1"/>
      <c r="Z17" s="1"/>
      <c r="AA17" s="1"/>
      <c r="AB17" s="1"/>
      <c r="AC17" s="1"/>
      <c r="AD17" s="72">
        <v>18</v>
      </c>
      <c r="AE17" s="2">
        <v>3</v>
      </c>
      <c r="AF17" s="6">
        <f t="shared" si="0"/>
        <v>54.54545454545454</v>
      </c>
    </row>
    <row r="18" spans="1:32" x14ac:dyDescent="0.3">
      <c r="A18" s="1">
        <v>13</v>
      </c>
      <c r="B18" s="1" t="s">
        <v>70</v>
      </c>
      <c r="C18" s="2">
        <v>1</v>
      </c>
      <c r="D18" s="2" t="s">
        <v>57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2</v>
      </c>
      <c r="L18" s="73">
        <v>0</v>
      </c>
      <c r="M18" s="73">
        <v>0</v>
      </c>
      <c r="N18" s="73">
        <v>1</v>
      </c>
      <c r="O18" s="73">
        <v>1</v>
      </c>
      <c r="P18" s="73">
        <v>1</v>
      </c>
      <c r="Q18" s="73">
        <v>2</v>
      </c>
      <c r="R18" s="73">
        <v>1</v>
      </c>
      <c r="S18" s="73">
        <v>2</v>
      </c>
      <c r="T18" s="73">
        <v>0</v>
      </c>
      <c r="U18" s="73">
        <v>0</v>
      </c>
      <c r="V18" s="73">
        <v>2</v>
      </c>
      <c r="W18" s="73">
        <v>1</v>
      </c>
      <c r="X18" s="73">
        <v>1</v>
      </c>
      <c r="Y18" s="1"/>
      <c r="Z18" s="1"/>
      <c r="AA18" s="1"/>
      <c r="AB18" s="1"/>
      <c r="AC18" s="1"/>
      <c r="AD18" s="72">
        <v>14</v>
      </c>
      <c r="AE18" s="2">
        <v>3</v>
      </c>
      <c r="AF18" s="6">
        <f t="shared" si="0"/>
        <v>42.424242424242422</v>
      </c>
    </row>
    <row r="19" spans="1:32" x14ac:dyDescent="0.3">
      <c r="A19" s="1">
        <v>14</v>
      </c>
      <c r="B19" s="1" t="s">
        <v>71</v>
      </c>
      <c r="C19" s="2">
        <v>2</v>
      </c>
      <c r="D19" s="2" t="s">
        <v>57</v>
      </c>
      <c r="E19" s="73">
        <v>1</v>
      </c>
      <c r="F19" s="73">
        <v>2</v>
      </c>
      <c r="G19" s="73">
        <v>1</v>
      </c>
      <c r="H19" s="73">
        <v>0</v>
      </c>
      <c r="I19" s="73">
        <v>0</v>
      </c>
      <c r="J19" s="73">
        <v>1</v>
      </c>
      <c r="K19" s="73">
        <v>0</v>
      </c>
      <c r="L19" s="73">
        <v>1</v>
      </c>
      <c r="M19" s="73">
        <v>2</v>
      </c>
      <c r="N19" s="73">
        <v>1</v>
      </c>
      <c r="O19" s="73">
        <v>1</v>
      </c>
      <c r="P19" s="73">
        <v>1</v>
      </c>
      <c r="Q19" s="73">
        <v>2</v>
      </c>
      <c r="R19" s="73">
        <v>1</v>
      </c>
      <c r="S19" s="73">
        <v>0</v>
      </c>
      <c r="T19" s="73">
        <v>1</v>
      </c>
      <c r="U19" s="73">
        <v>2</v>
      </c>
      <c r="V19" s="73">
        <v>2</v>
      </c>
      <c r="W19" s="73">
        <v>2</v>
      </c>
      <c r="X19" s="73">
        <v>2</v>
      </c>
      <c r="Y19" s="1"/>
      <c r="Z19" s="1"/>
      <c r="AA19" s="1"/>
      <c r="AB19" s="1"/>
      <c r="AC19" s="1"/>
      <c r="AD19" s="72">
        <v>23</v>
      </c>
      <c r="AE19" s="2">
        <v>4</v>
      </c>
      <c r="AF19" s="6">
        <f t="shared" si="0"/>
        <v>69.696969696969703</v>
      </c>
    </row>
    <row r="20" spans="1:32" x14ac:dyDescent="0.3">
      <c r="A20" s="1">
        <v>15</v>
      </c>
      <c r="B20" s="1" t="s">
        <v>72</v>
      </c>
      <c r="C20" s="2">
        <v>1</v>
      </c>
      <c r="D20" s="2" t="s">
        <v>57</v>
      </c>
      <c r="E20" s="73">
        <v>1</v>
      </c>
      <c r="F20" s="73">
        <v>1</v>
      </c>
      <c r="G20" s="73">
        <v>2</v>
      </c>
      <c r="H20" s="73">
        <v>0</v>
      </c>
      <c r="I20" s="73">
        <v>2</v>
      </c>
      <c r="J20" s="73">
        <v>1</v>
      </c>
      <c r="K20" s="73">
        <v>2</v>
      </c>
      <c r="L20" s="73">
        <v>1</v>
      </c>
      <c r="M20" s="73">
        <v>2</v>
      </c>
      <c r="N20" s="73">
        <v>1</v>
      </c>
      <c r="O20" s="73">
        <v>1</v>
      </c>
      <c r="P20" s="73">
        <v>1</v>
      </c>
      <c r="Q20" s="73">
        <v>2</v>
      </c>
      <c r="R20" s="73">
        <v>1</v>
      </c>
      <c r="S20" s="73">
        <v>2</v>
      </c>
      <c r="T20" s="73">
        <v>1</v>
      </c>
      <c r="U20" s="73">
        <v>2</v>
      </c>
      <c r="V20" s="73">
        <v>2</v>
      </c>
      <c r="W20" s="73">
        <v>2</v>
      </c>
      <c r="X20" s="73">
        <v>2</v>
      </c>
      <c r="Y20" s="1"/>
      <c r="Z20" s="1"/>
      <c r="AA20" s="1"/>
      <c r="AB20" s="1"/>
      <c r="AC20" s="1"/>
      <c r="AD20" s="72">
        <v>29</v>
      </c>
      <c r="AE20" s="2">
        <v>5</v>
      </c>
      <c r="AF20" s="6">
        <f t="shared" si="0"/>
        <v>87.878787878787875</v>
      </c>
    </row>
    <row r="21" spans="1:32" x14ac:dyDescent="0.3">
      <c r="A21" s="1">
        <v>16</v>
      </c>
      <c r="B21" s="1" t="s">
        <v>73</v>
      </c>
      <c r="C21" s="2">
        <v>2</v>
      </c>
      <c r="D21" s="2" t="s">
        <v>57</v>
      </c>
      <c r="E21" s="73">
        <v>0</v>
      </c>
      <c r="F21" s="73">
        <v>0</v>
      </c>
      <c r="G21" s="73">
        <v>0</v>
      </c>
      <c r="H21" s="73">
        <v>0</v>
      </c>
      <c r="I21" s="73">
        <v>1</v>
      </c>
      <c r="J21" s="73">
        <v>1</v>
      </c>
      <c r="K21" s="73">
        <v>0</v>
      </c>
      <c r="L21" s="73">
        <v>0</v>
      </c>
      <c r="M21" s="73">
        <v>0</v>
      </c>
      <c r="N21" s="73">
        <v>1</v>
      </c>
      <c r="O21" s="73">
        <v>2</v>
      </c>
      <c r="P21" s="73">
        <v>1</v>
      </c>
      <c r="Q21" s="73">
        <v>1</v>
      </c>
      <c r="R21" s="73">
        <v>0</v>
      </c>
      <c r="S21" s="73">
        <v>0</v>
      </c>
      <c r="T21" s="73">
        <v>0</v>
      </c>
      <c r="U21" s="73">
        <v>1</v>
      </c>
      <c r="V21" s="73">
        <v>1</v>
      </c>
      <c r="W21" s="73">
        <v>1</v>
      </c>
      <c r="X21" s="73" t="s">
        <v>60</v>
      </c>
      <c r="Y21" s="1"/>
      <c r="Z21" s="1"/>
      <c r="AA21" s="1"/>
      <c r="AB21" s="1"/>
      <c r="AC21" s="1"/>
      <c r="AD21" s="72">
        <v>10</v>
      </c>
      <c r="AE21" s="2">
        <v>3</v>
      </c>
      <c r="AF21" s="6">
        <f t="shared" si="0"/>
        <v>30.303030303030305</v>
      </c>
    </row>
    <row r="22" spans="1:32" x14ac:dyDescent="0.3">
      <c r="A22" s="1">
        <v>17</v>
      </c>
      <c r="B22" s="1" t="s">
        <v>74</v>
      </c>
      <c r="C22" s="2">
        <v>1</v>
      </c>
      <c r="D22" s="2" t="s">
        <v>57</v>
      </c>
      <c r="E22" s="73">
        <v>1</v>
      </c>
      <c r="F22" s="73">
        <v>0</v>
      </c>
      <c r="G22" s="73">
        <v>1</v>
      </c>
      <c r="H22" s="73">
        <v>1</v>
      </c>
      <c r="I22" s="73">
        <v>1</v>
      </c>
      <c r="J22" s="73">
        <v>1</v>
      </c>
      <c r="K22" s="73">
        <v>2</v>
      </c>
      <c r="L22" s="73">
        <v>0</v>
      </c>
      <c r="M22" s="73">
        <v>2</v>
      </c>
      <c r="N22" s="73">
        <v>1</v>
      </c>
      <c r="O22" s="73">
        <v>0</v>
      </c>
      <c r="P22" s="73">
        <v>2</v>
      </c>
      <c r="Q22" s="73">
        <v>2</v>
      </c>
      <c r="R22" s="73">
        <v>1</v>
      </c>
      <c r="S22" s="73">
        <v>2</v>
      </c>
      <c r="T22" s="73">
        <v>1</v>
      </c>
      <c r="U22" s="73">
        <v>0</v>
      </c>
      <c r="V22" s="73">
        <v>2</v>
      </c>
      <c r="W22" s="73">
        <v>2</v>
      </c>
      <c r="X22" s="73" t="s">
        <v>60</v>
      </c>
      <c r="Y22" s="1"/>
      <c r="Z22" s="1"/>
      <c r="AA22" s="1"/>
      <c r="AB22" s="1"/>
      <c r="AC22" s="1"/>
      <c r="AD22" s="72">
        <v>22</v>
      </c>
      <c r="AE22" s="2">
        <v>4</v>
      </c>
      <c r="AF22" s="6">
        <f t="shared" si="0"/>
        <v>66.666666666666657</v>
      </c>
    </row>
    <row r="23" spans="1:32" x14ac:dyDescent="0.3">
      <c r="A23" s="1">
        <v>18</v>
      </c>
      <c r="B23" s="1" t="s">
        <v>75</v>
      </c>
      <c r="C23" s="2">
        <v>2</v>
      </c>
      <c r="D23" s="2" t="s">
        <v>57</v>
      </c>
      <c r="E23" s="73">
        <v>0</v>
      </c>
      <c r="F23" s="73">
        <v>0</v>
      </c>
      <c r="G23" s="73">
        <v>0</v>
      </c>
      <c r="H23" s="73">
        <v>0</v>
      </c>
      <c r="I23" s="73">
        <v>1</v>
      </c>
      <c r="J23" s="73">
        <v>0</v>
      </c>
      <c r="K23" s="73">
        <v>1</v>
      </c>
      <c r="L23" s="73">
        <v>1</v>
      </c>
      <c r="M23" s="73">
        <v>0</v>
      </c>
      <c r="N23" s="73">
        <v>0</v>
      </c>
      <c r="O23" s="73">
        <v>1</v>
      </c>
      <c r="P23" s="73">
        <v>2</v>
      </c>
      <c r="Q23" s="73">
        <v>1</v>
      </c>
      <c r="R23" s="73">
        <v>0</v>
      </c>
      <c r="S23" s="73">
        <v>0</v>
      </c>
      <c r="T23" s="73">
        <v>1</v>
      </c>
      <c r="U23" s="73">
        <v>1</v>
      </c>
      <c r="V23" s="73">
        <v>1</v>
      </c>
      <c r="W23" s="73">
        <v>2</v>
      </c>
      <c r="X23" s="73">
        <v>0</v>
      </c>
      <c r="Y23" s="1"/>
      <c r="Z23" s="1"/>
      <c r="AA23" s="1"/>
      <c r="AB23" s="1"/>
      <c r="AC23" s="1"/>
      <c r="AD23" s="72">
        <v>12</v>
      </c>
      <c r="AE23" s="2">
        <v>3</v>
      </c>
      <c r="AF23" s="6">
        <f t="shared" si="0"/>
        <v>36.363636363636367</v>
      </c>
    </row>
    <row r="24" spans="1:32" x14ac:dyDescent="0.3">
      <c r="A24" s="1">
        <v>19</v>
      </c>
      <c r="B24" s="1" t="s">
        <v>76</v>
      </c>
      <c r="C24" s="2">
        <v>1</v>
      </c>
      <c r="D24" s="2" t="s">
        <v>57</v>
      </c>
      <c r="E24" s="73">
        <v>1</v>
      </c>
      <c r="F24" s="73">
        <v>1</v>
      </c>
      <c r="G24" s="73">
        <v>2</v>
      </c>
      <c r="H24" s="73">
        <v>0</v>
      </c>
      <c r="I24" s="73">
        <v>0</v>
      </c>
      <c r="J24" s="73">
        <v>1</v>
      </c>
      <c r="K24" s="73">
        <v>0</v>
      </c>
      <c r="L24" s="73">
        <v>1</v>
      </c>
      <c r="M24" s="73">
        <v>2</v>
      </c>
      <c r="N24" s="73">
        <v>1</v>
      </c>
      <c r="O24" s="73">
        <v>0</v>
      </c>
      <c r="P24" s="73">
        <v>1</v>
      </c>
      <c r="Q24" s="73">
        <v>2</v>
      </c>
      <c r="R24" s="73">
        <v>1</v>
      </c>
      <c r="S24" s="73">
        <v>1</v>
      </c>
      <c r="T24" s="73">
        <v>0</v>
      </c>
      <c r="U24" s="73">
        <v>1</v>
      </c>
      <c r="V24" s="73">
        <v>0</v>
      </c>
      <c r="W24" s="73">
        <v>2</v>
      </c>
      <c r="X24" s="73">
        <v>2</v>
      </c>
      <c r="Y24" s="1"/>
      <c r="Z24" s="1"/>
      <c r="AA24" s="1"/>
      <c r="AB24" s="1"/>
      <c r="AC24" s="1"/>
      <c r="AD24" s="72">
        <v>19</v>
      </c>
      <c r="AE24" s="2">
        <v>3</v>
      </c>
      <c r="AF24" s="6">
        <f t="shared" si="0"/>
        <v>57.575757575757578</v>
      </c>
    </row>
    <row r="25" spans="1:32" x14ac:dyDescent="0.3">
      <c r="A25" s="1"/>
      <c r="B25" s="1"/>
      <c r="C25" s="2"/>
      <c r="D25" s="2"/>
      <c r="E25" s="7">
        <f t="shared" ref="E25:X25" si="1">AVERAGE(E6:E24)/E1*100</f>
        <v>72.222222222222214</v>
      </c>
      <c r="F25" s="7">
        <f t="shared" si="1"/>
        <v>18.421052631578945</v>
      </c>
      <c r="G25" s="7">
        <f t="shared" si="1"/>
        <v>39.473684210526315</v>
      </c>
      <c r="H25" s="7">
        <f t="shared" si="1"/>
        <v>38.888888888888893</v>
      </c>
      <c r="I25" s="7">
        <f t="shared" si="1"/>
        <v>44.736842105263158</v>
      </c>
      <c r="J25" s="7">
        <f t="shared" si="1"/>
        <v>52.631578947368418</v>
      </c>
      <c r="K25" s="7">
        <f t="shared" si="1"/>
        <v>47.368421052631575</v>
      </c>
      <c r="L25" s="7">
        <f t="shared" si="1"/>
        <v>70.588235294117652</v>
      </c>
      <c r="M25" s="7">
        <f t="shared" si="1"/>
        <v>63.888888888888886</v>
      </c>
      <c r="N25" s="7">
        <f t="shared" si="1"/>
        <v>72.222222222222214</v>
      </c>
      <c r="O25" s="7">
        <f t="shared" si="1"/>
        <v>52.631578947368418</v>
      </c>
      <c r="P25" s="7">
        <f t="shared" si="1"/>
        <v>50</v>
      </c>
      <c r="Q25" s="7">
        <f t="shared" si="1"/>
        <v>188.88888888888889</v>
      </c>
      <c r="R25" s="7">
        <f t="shared" si="1"/>
        <v>41.666666666666671</v>
      </c>
      <c r="S25" s="7">
        <f t="shared" si="1"/>
        <v>111.76470588235294</v>
      </c>
      <c r="T25" s="7">
        <f t="shared" si="1"/>
        <v>38.235294117647058</v>
      </c>
      <c r="U25" s="7">
        <f t="shared" si="1"/>
        <v>52.631578947368418</v>
      </c>
      <c r="V25" s="7">
        <f t="shared" si="1"/>
        <v>68.421052631578945</v>
      </c>
      <c r="W25" s="7">
        <f t="shared" si="1"/>
        <v>89.473684210526315</v>
      </c>
      <c r="X25" s="7">
        <f t="shared" si="1"/>
        <v>70.588235294117652</v>
      </c>
      <c r="Y25" s="7"/>
      <c r="Z25" s="7"/>
      <c r="AA25" s="7"/>
      <c r="AB25" s="7"/>
      <c r="AC25" s="7"/>
      <c r="AD25" s="34">
        <f>AVERAGE(AD6:AD24)</f>
        <v>18.94736842105263</v>
      </c>
      <c r="AE25" s="34">
        <f>AVERAGE(AE6:AE24)</f>
        <v>3.6315789473684212</v>
      </c>
      <c r="AF25" s="34">
        <f>AVERAGE(AF6:AF24)</f>
        <v>57.416267942583715</v>
      </c>
    </row>
    <row r="26" spans="1:32" s="27" customFormat="1" x14ac:dyDescent="0.3">
      <c r="C26" s="35"/>
      <c r="D26" s="35"/>
      <c r="AD26" s="36"/>
      <c r="AE26" s="35"/>
    </row>
    <row r="27" spans="1:32" x14ac:dyDescent="0.3">
      <c r="E27" s="14">
        <v>19</v>
      </c>
      <c r="AD27" s="88" t="s">
        <v>10</v>
      </c>
      <c r="AE27" s="89"/>
    </row>
    <row r="28" spans="1:32" x14ac:dyDescent="0.3">
      <c r="E28" s="2">
        <f t="shared" ref="E28:AC28" si="2">COUNTIF(E6:E24,E1)/$E$27</f>
        <v>0.68421052631578949</v>
      </c>
      <c r="F28" s="2">
        <f t="shared" si="2"/>
        <v>0.10526315789473684</v>
      </c>
      <c r="G28" s="2">
        <f t="shared" si="2"/>
        <v>0.31578947368421051</v>
      </c>
      <c r="H28" s="2">
        <f t="shared" si="2"/>
        <v>0.36842105263157893</v>
      </c>
      <c r="I28" s="2">
        <f t="shared" si="2"/>
        <v>0.21052631578947367</v>
      </c>
      <c r="J28" s="2">
        <f t="shared" si="2"/>
        <v>0.52631578947368418</v>
      </c>
      <c r="K28" s="2">
        <f t="shared" si="2"/>
        <v>0.31578947368421051</v>
      </c>
      <c r="L28" s="2">
        <f t="shared" si="2"/>
        <v>0.63157894736842102</v>
      </c>
      <c r="M28" s="2">
        <f t="shared" si="2"/>
        <v>0.52631578947368418</v>
      </c>
      <c r="N28" s="2">
        <f t="shared" si="2"/>
        <v>0.68421052631578949</v>
      </c>
      <c r="O28" s="2">
        <f t="shared" si="2"/>
        <v>0.31578947368421051</v>
      </c>
      <c r="P28" s="2">
        <f t="shared" si="2"/>
        <v>0.10526315789473684</v>
      </c>
      <c r="Q28" s="2">
        <f t="shared" si="2"/>
        <v>0.10526315789473684</v>
      </c>
      <c r="R28" s="2">
        <f t="shared" si="2"/>
        <v>0</v>
      </c>
      <c r="S28" s="2">
        <f t="shared" si="2"/>
        <v>5.2631578947368418E-2</v>
      </c>
      <c r="T28" s="2">
        <f t="shared" si="2"/>
        <v>0.10526315789473684</v>
      </c>
      <c r="U28" s="2">
        <f t="shared" si="2"/>
        <v>0.31578947368421051</v>
      </c>
      <c r="V28" s="2">
        <f t="shared" si="2"/>
        <v>0.57894736842105265</v>
      </c>
      <c r="W28" s="2">
        <f t="shared" si="2"/>
        <v>0.78947368421052633</v>
      </c>
      <c r="X28" s="2">
        <f t="shared" si="2"/>
        <v>0.47368421052631576</v>
      </c>
      <c r="Y28" s="2">
        <f t="shared" si="2"/>
        <v>0</v>
      </c>
      <c r="Z28" s="2">
        <f t="shared" si="2"/>
        <v>0</v>
      </c>
      <c r="AA28" s="2">
        <f t="shared" si="2"/>
        <v>0</v>
      </c>
      <c r="AB28" s="2">
        <f t="shared" si="2"/>
        <v>0</v>
      </c>
      <c r="AC28" s="2">
        <f t="shared" si="2"/>
        <v>0</v>
      </c>
      <c r="AD28" s="88" t="s">
        <v>11</v>
      </c>
      <c r="AE28" s="89"/>
    </row>
    <row r="29" spans="1:32" x14ac:dyDescent="0.3">
      <c r="E29" s="2">
        <f t="shared" ref="E29:AC29" si="3">$E$27-E28-E31-E30</f>
        <v>13.315789473684209</v>
      </c>
      <c r="F29" s="2">
        <f t="shared" si="3"/>
        <v>4.8947368421052637</v>
      </c>
      <c r="G29" s="2">
        <f t="shared" si="3"/>
        <v>8.6842105263157912</v>
      </c>
      <c r="H29" s="2">
        <f t="shared" si="3"/>
        <v>7.6315789473684212</v>
      </c>
      <c r="I29" s="2">
        <f t="shared" si="3"/>
        <v>12.789473684210527</v>
      </c>
      <c r="J29" s="2">
        <f t="shared" si="3"/>
        <v>9.473684210526315</v>
      </c>
      <c r="K29" s="2">
        <f t="shared" si="3"/>
        <v>11.684210526315791</v>
      </c>
      <c r="L29" s="2">
        <f t="shared" si="3"/>
        <v>13.368421052631579</v>
      </c>
      <c r="M29" s="2">
        <f t="shared" si="3"/>
        <v>13.473684210526315</v>
      </c>
      <c r="N29" s="2">
        <f t="shared" si="3"/>
        <v>13.315789473684209</v>
      </c>
      <c r="O29" s="2">
        <f t="shared" si="3"/>
        <v>13.684210526315791</v>
      </c>
      <c r="P29" s="2">
        <f t="shared" si="3"/>
        <v>16.894736842105264</v>
      </c>
      <c r="Q29" s="2">
        <f t="shared" ref="Q29:AA29" si="4">$E$27-Q28-Q31-Q30</f>
        <v>18.894736842105264</v>
      </c>
      <c r="R29" s="2">
        <f t="shared" si="4"/>
        <v>16</v>
      </c>
      <c r="S29" s="2">
        <f t="shared" si="4"/>
        <v>11.94736842105263</v>
      </c>
      <c r="T29" s="2">
        <f t="shared" si="4"/>
        <v>12.894736842105264</v>
      </c>
      <c r="U29" s="2">
        <f t="shared" si="4"/>
        <v>13.684210526315791</v>
      </c>
      <c r="V29" s="2">
        <f t="shared" si="4"/>
        <v>14.421052631578949</v>
      </c>
      <c r="W29" s="2">
        <f t="shared" si="4"/>
        <v>18.210526315789473</v>
      </c>
      <c r="X29" s="2">
        <f t="shared" si="4"/>
        <v>16.526315789473685</v>
      </c>
      <c r="Y29" s="2">
        <f t="shared" si="4"/>
        <v>19</v>
      </c>
      <c r="Z29" s="2">
        <f t="shared" si="4"/>
        <v>19</v>
      </c>
      <c r="AA29" s="2">
        <f t="shared" si="4"/>
        <v>19</v>
      </c>
      <c r="AB29" s="2">
        <f t="shared" si="3"/>
        <v>19</v>
      </c>
      <c r="AC29" s="37">
        <f t="shared" si="3"/>
        <v>19</v>
      </c>
      <c r="AD29" s="88" t="s">
        <v>12</v>
      </c>
      <c r="AE29" s="89"/>
    </row>
    <row r="30" spans="1:32" x14ac:dyDescent="0.3">
      <c r="E30" s="2">
        <f t="shared" ref="E30:AC30" si="5">COUNTIF(E6:E24,"=N  ")</f>
        <v>0</v>
      </c>
      <c r="F30" s="2">
        <f t="shared" si="5"/>
        <v>0</v>
      </c>
      <c r="G30" s="2">
        <f t="shared" si="5"/>
        <v>0</v>
      </c>
      <c r="H30" s="2">
        <f t="shared" si="5"/>
        <v>0</v>
      </c>
      <c r="I30" s="2">
        <f t="shared" si="5"/>
        <v>0</v>
      </c>
      <c r="J30" s="2">
        <f t="shared" si="5"/>
        <v>0</v>
      </c>
      <c r="K30" s="2">
        <f t="shared" si="5"/>
        <v>0</v>
      </c>
      <c r="L30" s="2">
        <f t="shared" si="5"/>
        <v>0</v>
      </c>
      <c r="M30" s="2">
        <f t="shared" si="5"/>
        <v>0</v>
      </c>
      <c r="N30" s="2">
        <f t="shared" si="5"/>
        <v>0</v>
      </c>
      <c r="O30" s="2">
        <f t="shared" si="5"/>
        <v>0</v>
      </c>
      <c r="P30" s="2">
        <f t="shared" si="5"/>
        <v>0</v>
      </c>
      <c r="Q30" s="2">
        <f t="shared" si="5"/>
        <v>0</v>
      </c>
      <c r="R30" s="2">
        <f t="shared" si="5"/>
        <v>0</v>
      </c>
      <c r="S30" s="2">
        <f t="shared" si="5"/>
        <v>0</v>
      </c>
      <c r="T30" s="2">
        <f t="shared" si="5"/>
        <v>0</v>
      </c>
      <c r="U30" s="2">
        <f t="shared" si="5"/>
        <v>0</v>
      </c>
      <c r="V30" s="2">
        <f t="shared" si="5"/>
        <v>0</v>
      </c>
      <c r="W30" s="2">
        <f t="shared" si="5"/>
        <v>0</v>
      </c>
      <c r="X30" s="2">
        <f t="shared" si="5"/>
        <v>0</v>
      </c>
      <c r="Y30" s="2">
        <f t="shared" si="5"/>
        <v>0</v>
      </c>
      <c r="Z30" s="2">
        <f t="shared" si="5"/>
        <v>0</v>
      </c>
      <c r="AA30" s="2">
        <f t="shared" si="5"/>
        <v>0</v>
      </c>
      <c r="AB30" s="2">
        <f t="shared" si="5"/>
        <v>0</v>
      </c>
      <c r="AC30" s="37">
        <f t="shared" si="5"/>
        <v>0</v>
      </c>
      <c r="AD30" s="88" t="s">
        <v>9</v>
      </c>
      <c r="AE30" s="89"/>
    </row>
    <row r="31" spans="1:32" x14ac:dyDescent="0.3">
      <c r="E31" s="2">
        <f t="shared" ref="E31:AC31" si="6">COUNTIF(E6:E24,"=0")</f>
        <v>5</v>
      </c>
      <c r="F31" s="2">
        <f t="shared" si="6"/>
        <v>14</v>
      </c>
      <c r="G31" s="2">
        <f t="shared" si="6"/>
        <v>10</v>
      </c>
      <c r="H31" s="2">
        <f t="shared" si="6"/>
        <v>11</v>
      </c>
      <c r="I31" s="2">
        <f t="shared" si="6"/>
        <v>6</v>
      </c>
      <c r="J31" s="2">
        <f t="shared" si="6"/>
        <v>9</v>
      </c>
      <c r="K31" s="2">
        <f t="shared" si="6"/>
        <v>7</v>
      </c>
      <c r="L31" s="2">
        <f t="shared" si="6"/>
        <v>5</v>
      </c>
      <c r="M31" s="2">
        <f t="shared" si="6"/>
        <v>5</v>
      </c>
      <c r="N31" s="2">
        <f t="shared" si="6"/>
        <v>5</v>
      </c>
      <c r="O31" s="2">
        <f t="shared" si="6"/>
        <v>5</v>
      </c>
      <c r="P31" s="2">
        <f t="shared" si="6"/>
        <v>2</v>
      </c>
      <c r="Q31" s="2">
        <f t="shared" si="6"/>
        <v>0</v>
      </c>
      <c r="R31" s="2">
        <f t="shared" si="6"/>
        <v>3</v>
      </c>
      <c r="S31" s="2">
        <f t="shared" si="6"/>
        <v>7</v>
      </c>
      <c r="T31" s="2">
        <f t="shared" si="6"/>
        <v>6</v>
      </c>
      <c r="U31" s="2">
        <f t="shared" si="6"/>
        <v>5</v>
      </c>
      <c r="V31" s="2">
        <f t="shared" si="6"/>
        <v>4</v>
      </c>
      <c r="W31" s="2">
        <f t="shared" si="6"/>
        <v>0</v>
      </c>
      <c r="X31" s="2">
        <f t="shared" si="6"/>
        <v>2</v>
      </c>
      <c r="Y31" s="2">
        <f t="shared" si="6"/>
        <v>0</v>
      </c>
      <c r="Z31" s="2">
        <f t="shared" si="6"/>
        <v>0</v>
      </c>
      <c r="AA31" s="2">
        <f t="shared" si="6"/>
        <v>0</v>
      </c>
      <c r="AB31" s="2">
        <f t="shared" si="6"/>
        <v>0</v>
      </c>
      <c r="AC31" s="37">
        <f t="shared" si="6"/>
        <v>0</v>
      </c>
      <c r="AD31" s="88" t="s">
        <v>8</v>
      </c>
      <c r="AE31" s="89"/>
    </row>
    <row r="34" spans="3:32" x14ac:dyDescent="0.3">
      <c r="C34"/>
      <c r="D34"/>
      <c r="AC34" s="30"/>
      <c r="AD34" s="30" t="s">
        <v>13</v>
      </c>
      <c r="AE34" s="14">
        <f>COUNTIF(AE6:AE24,"=2")</f>
        <v>0</v>
      </c>
      <c r="AF34" s="15">
        <f>AE34/$E$27*100</f>
        <v>0</v>
      </c>
    </row>
    <row r="35" spans="3:32" x14ac:dyDescent="0.3">
      <c r="C35"/>
      <c r="D35"/>
      <c r="AC35" s="31"/>
      <c r="AD35" s="31" t="s">
        <v>14</v>
      </c>
      <c r="AE35" s="8">
        <f>COUNTIF(AE6:AE24,"=3")</f>
        <v>9</v>
      </c>
      <c r="AF35" s="13">
        <f>AE35/$E$27*100</f>
        <v>47.368421052631575</v>
      </c>
    </row>
    <row r="36" spans="3:32" x14ac:dyDescent="0.3">
      <c r="C36"/>
      <c r="D36"/>
      <c r="AC36" s="32"/>
      <c r="AD36" s="32" t="s">
        <v>15</v>
      </c>
      <c r="AE36" s="11">
        <f>COUNTIF(AE6:AE24,"=4")</f>
        <v>8</v>
      </c>
      <c r="AF36" s="12">
        <f>AE36/$E$27*100</f>
        <v>42.105263157894733</v>
      </c>
    </row>
    <row r="37" spans="3:32" x14ac:dyDescent="0.3">
      <c r="C37"/>
      <c r="D37"/>
      <c r="AC37" s="33"/>
      <c r="AD37" s="33" t="s">
        <v>16</v>
      </c>
      <c r="AE37" s="9">
        <f>COUNTIF(AE6:AE24,"=5")</f>
        <v>2</v>
      </c>
      <c r="AF37" s="10">
        <f>AE37/$E$27*100</f>
        <v>10.526315789473683</v>
      </c>
    </row>
    <row r="39" spans="3:32" x14ac:dyDescent="0.3">
      <c r="C39"/>
      <c r="D39"/>
      <c r="E39" s="84" t="s">
        <v>52</v>
      </c>
      <c r="F39" s="85"/>
      <c r="G39" s="85"/>
      <c r="H39" s="85"/>
      <c r="I39" s="86"/>
      <c r="J39" s="63" t="s">
        <v>51</v>
      </c>
      <c r="K39" s="63" t="s">
        <v>50</v>
      </c>
      <c r="AB39" s="87" t="s">
        <v>53</v>
      </c>
      <c r="AC39" s="87"/>
      <c r="AD39" s="87"/>
      <c r="AE39" s="87"/>
      <c r="AF39" s="64">
        <f>COUNTIF(AF6:AF24,100)</f>
        <v>0</v>
      </c>
    </row>
    <row r="40" spans="3:32" x14ac:dyDescent="0.3">
      <c r="C40"/>
      <c r="D40"/>
      <c r="E40" s="90" t="s">
        <v>45</v>
      </c>
      <c r="F40" s="90"/>
      <c r="G40" s="90"/>
      <c r="H40" s="90"/>
      <c r="I40" s="90"/>
      <c r="J40" s="7">
        <f>COUNTIF(AF6:AF24,"&gt;=85")</f>
        <v>2</v>
      </c>
      <c r="K40" s="7">
        <f>J40/E27*100</f>
        <v>10.526315789473683</v>
      </c>
      <c r="AB40" s="78" t="s">
        <v>17</v>
      </c>
      <c r="AC40" s="79"/>
      <c r="AD40" s="79"/>
      <c r="AE40" s="80"/>
      <c r="AF40" s="7">
        <f>SUM(AE35:AE37)/$E$27*100</f>
        <v>100</v>
      </c>
    </row>
    <row r="41" spans="3:32" x14ac:dyDescent="0.3">
      <c r="C41"/>
      <c r="D41"/>
      <c r="E41" s="90" t="s">
        <v>46</v>
      </c>
      <c r="F41" s="90"/>
      <c r="G41" s="90"/>
      <c r="H41" s="90"/>
      <c r="I41" s="90"/>
      <c r="J41" s="7">
        <v>8</v>
      </c>
      <c r="K41" s="7">
        <f>J41/E27*100</f>
        <v>42.105263157894733</v>
      </c>
      <c r="AB41" s="78" t="s">
        <v>31</v>
      </c>
      <c r="AC41" s="79"/>
      <c r="AD41" s="79"/>
      <c r="AE41" s="80"/>
      <c r="AF41" s="7">
        <f>SUM(AE36:AE37)/$E$27*100</f>
        <v>52.631578947368418</v>
      </c>
    </row>
    <row r="42" spans="3:32" x14ac:dyDescent="0.3">
      <c r="C42"/>
      <c r="D42"/>
      <c r="E42" s="90" t="s">
        <v>47</v>
      </c>
      <c r="F42" s="90"/>
      <c r="G42" s="90"/>
      <c r="H42" s="90"/>
      <c r="I42" s="90"/>
      <c r="J42" s="7">
        <v>9</v>
      </c>
      <c r="K42" s="7">
        <f>J42/E27*100</f>
        <v>47.368421052631575</v>
      </c>
      <c r="AB42" s="87" t="s">
        <v>28</v>
      </c>
      <c r="AC42" s="87"/>
      <c r="AD42" s="87"/>
      <c r="AE42" s="87"/>
      <c r="AF42" s="7">
        <f>AVERAGE(AD6:AD24)</f>
        <v>18.94736842105263</v>
      </c>
    </row>
    <row r="43" spans="3:32" x14ac:dyDescent="0.3">
      <c r="C43"/>
      <c r="D43"/>
      <c r="E43" s="90" t="s">
        <v>48</v>
      </c>
      <c r="F43" s="90"/>
      <c r="G43" s="90"/>
      <c r="H43" s="90"/>
      <c r="I43" s="90"/>
      <c r="J43" s="7">
        <v>2</v>
      </c>
      <c r="K43" s="7">
        <f>J43/E27*100</f>
        <v>10.526315789473683</v>
      </c>
      <c r="AB43" s="87" t="s">
        <v>18</v>
      </c>
      <c r="AC43" s="87"/>
      <c r="AD43" s="87"/>
      <c r="AE43" s="87"/>
      <c r="AF43" s="7">
        <f>AVERAGE(AE6:AE24)</f>
        <v>3.6315789473684212</v>
      </c>
    </row>
    <row r="44" spans="3:32" x14ac:dyDescent="0.3">
      <c r="E44" s="90" t="s">
        <v>49</v>
      </c>
      <c r="F44" s="90"/>
      <c r="G44" s="90"/>
      <c r="H44" s="90"/>
      <c r="I44" s="90"/>
      <c r="J44" s="7">
        <f>COUNTIF(AF6:AF24,"&lt;50")</f>
        <v>7</v>
      </c>
      <c r="K44" s="7">
        <f>J44/E27*100</f>
        <v>36.84210526315789</v>
      </c>
      <c r="AB44" s="87" t="s">
        <v>44</v>
      </c>
      <c r="AC44" s="87"/>
      <c r="AD44" s="87"/>
      <c r="AE44" s="87"/>
      <c r="AF44" s="7">
        <f>AVERAGE(AF6:AF24)</f>
        <v>57.416267942583715</v>
      </c>
    </row>
  </sheetData>
  <autoFilter ref="E3:AF2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25">
    <mergeCell ref="E44:I44"/>
    <mergeCell ref="E42:I42"/>
    <mergeCell ref="E43:I43"/>
    <mergeCell ref="E41:I41"/>
    <mergeCell ref="E40:I40"/>
    <mergeCell ref="AB42:AE42"/>
    <mergeCell ref="AB43:AE43"/>
    <mergeCell ref="AB44:AE44"/>
    <mergeCell ref="AD27:AE27"/>
    <mergeCell ref="AD28:AE28"/>
    <mergeCell ref="AD29:AE29"/>
    <mergeCell ref="AD30:AE30"/>
    <mergeCell ref="AD31:AE31"/>
    <mergeCell ref="AB39:AE39"/>
    <mergeCell ref="AE3:AE5"/>
    <mergeCell ref="AF3:AF5"/>
    <mergeCell ref="C3:C5"/>
    <mergeCell ref="AB40:AE40"/>
    <mergeCell ref="AB41:AE41"/>
    <mergeCell ref="E39:I39"/>
    <mergeCell ref="B3:B5"/>
    <mergeCell ref="A3:A5"/>
    <mergeCell ref="D3:D5"/>
    <mergeCell ref="E3:AC3"/>
    <mergeCell ref="AD3:AD5"/>
  </mergeCells>
  <conditionalFormatting sqref="AE6:AE24">
    <cfRule type="cellIs" dxfId="10" priority="6" operator="equal">
      <formula>3</formula>
    </cfRule>
    <cfRule type="cellIs" dxfId="9" priority="7" operator="equal">
      <formula>4</formula>
    </cfRule>
    <cfRule type="cellIs" dxfId="8" priority="8" operator="equal">
      <formula>2</formula>
    </cfRule>
    <cfRule type="cellIs" dxfId="7" priority="9" operator="equal">
      <formula>5</formula>
    </cfRule>
  </conditionalFormatting>
  <conditionalFormatting sqref="E25:AC25">
    <cfRule type="cellIs" dxfId="6" priority="5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AB28:AC31 E25:P25 E28:P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2"/>
  <sheetViews>
    <sheetView zoomScale="85" zoomScaleNormal="85" workbookViewId="0">
      <selection activeCell="F3" sqref="F3:F22"/>
    </sheetView>
  </sheetViews>
  <sheetFormatPr defaultColWidth="9.109375" defaultRowHeight="13.2" x14ac:dyDescent="0.25"/>
  <cols>
    <col min="1" max="1" width="9.109375" style="41"/>
    <col min="2" max="2" width="86.44140625" style="41" customWidth="1"/>
    <col min="3" max="6" width="9.88671875" style="41" customWidth="1"/>
    <col min="7" max="16384" width="9.109375" style="41"/>
  </cols>
  <sheetData>
    <row r="1" spans="1:9" s="38" customFormat="1" x14ac:dyDescent="0.25">
      <c r="A1" s="46"/>
      <c r="B1" s="46"/>
      <c r="C1" s="46"/>
      <c r="G1" s="47"/>
      <c r="H1" s="91"/>
      <c r="I1" s="91"/>
    </row>
    <row r="2" spans="1:9" s="49" customFormat="1" ht="73.2" x14ac:dyDescent="0.25">
      <c r="A2" s="39" t="s">
        <v>33</v>
      </c>
      <c r="B2" s="40" t="s">
        <v>41</v>
      </c>
      <c r="C2" s="42" t="s">
        <v>40</v>
      </c>
      <c r="D2" s="50" t="s">
        <v>37</v>
      </c>
      <c r="E2" s="48" t="s">
        <v>38</v>
      </c>
      <c r="F2" s="48" t="s">
        <v>39</v>
      </c>
      <c r="G2" s="26" t="s">
        <v>43</v>
      </c>
      <c r="H2" s="40" t="s">
        <v>57</v>
      </c>
      <c r="I2" s="26" t="s">
        <v>34</v>
      </c>
    </row>
    <row r="3" spans="1:9" ht="14.4" x14ac:dyDescent="0.3">
      <c r="A3" s="40">
        <v>1</v>
      </c>
      <c r="B3" t="s">
        <v>78</v>
      </c>
      <c r="C3" s="42">
        <f>'1'!E1</f>
        <v>1</v>
      </c>
      <c r="D3" s="74">
        <v>68.42</v>
      </c>
      <c r="E3" s="74">
        <v>85.12</v>
      </c>
      <c r="F3" s="74">
        <v>81.28</v>
      </c>
      <c r="G3" s="43">
        <f>1-I3</f>
        <v>0.31578947368421051</v>
      </c>
      <c r="H3" s="51">
        <f>'7А'!AH2</f>
        <v>13</v>
      </c>
      <c r="I3" s="44">
        <f>'1'!E28</f>
        <v>0.68421052631578949</v>
      </c>
    </row>
    <row r="4" spans="1:9" ht="14.4" x14ac:dyDescent="0.3">
      <c r="A4" s="40">
        <v>2</v>
      </c>
      <c r="B4" t="s">
        <v>79</v>
      </c>
      <c r="C4" s="42">
        <f>'1'!F1</f>
        <v>2</v>
      </c>
      <c r="D4" s="74">
        <v>18.420000000000002</v>
      </c>
      <c r="E4" s="74">
        <v>47.52</v>
      </c>
      <c r="F4" s="74">
        <v>42.69</v>
      </c>
      <c r="G4" s="43">
        <f t="shared" ref="G4:G14" si="0">1-I4</f>
        <v>0.89473684210526316</v>
      </c>
      <c r="H4" s="51">
        <f>'7А'!AI2</f>
        <v>2</v>
      </c>
      <c r="I4" s="44">
        <f>'1'!F28</f>
        <v>0.10526315789473684</v>
      </c>
    </row>
    <row r="5" spans="1:9" ht="14.4" x14ac:dyDescent="0.3">
      <c r="A5" s="40">
        <v>3</v>
      </c>
      <c r="B5" t="s">
        <v>80</v>
      </c>
      <c r="C5" s="42">
        <f>'1'!G1</f>
        <v>2</v>
      </c>
      <c r="D5" s="74">
        <v>39.47</v>
      </c>
      <c r="E5" s="74">
        <v>52.28</v>
      </c>
      <c r="F5" s="74">
        <v>46.15</v>
      </c>
      <c r="G5" s="43">
        <f t="shared" si="0"/>
        <v>0.68421052631578949</v>
      </c>
      <c r="H5" s="51">
        <f>'7А'!AJ2</f>
        <v>6</v>
      </c>
      <c r="I5" s="44">
        <f>'1'!G28</f>
        <v>0.31578947368421051</v>
      </c>
    </row>
    <row r="6" spans="1:9" ht="14.4" x14ac:dyDescent="0.3">
      <c r="A6" s="40">
        <v>4</v>
      </c>
      <c r="B6" t="s">
        <v>81</v>
      </c>
      <c r="C6" s="42">
        <f>'1'!H1</f>
        <v>1</v>
      </c>
      <c r="D6" s="74">
        <v>36.840000000000003</v>
      </c>
      <c r="E6" s="74">
        <v>59.41</v>
      </c>
      <c r="F6" s="74">
        <v>49.93</v>
      </c>
      <c r="G6" s="43">
        <f t="shared" si="0"/>
        <v>0.63157894736842102</v>
      </c>
      <c r="H6" s="51">
        <f>'7А'!AK2</f>
        <v>7</v>
      </c>
      <c r="I6" s="44">
        <f>'1'!H28</f>
        <v>0.36842105263157893</v>
      </c>
    </row>
    <row r="7" spans="1:9" ht="14.4" x14ac:dyDescent="0.3">
      <c r="A7" s="40">
        <v>5</v>
      </c>
      <c r="B7" t="s">
        <v>82</v>
      </c>
      <c r="C7" s="45">
        <f>'1'!I1</f>
        <v>2</v>
      </c>
      <c r="D7" s="74">
        <v>44.74</v>
      </c>
      <c r="E7" s="74">
        <v>67.680000000000007</v>
      </c>
      <c r="F7" s="74">
        <v>62.67</v>
      </c>
      <c r="G7" s="43">
        <f t="shared" si="0"/>
        <v>0.78947368421052633</v>
      </c>
      <c r="H7" s="61">
        <f>'7А'!AL2</f>
        <v>4</v>
      </c>
      <c r="I7" s="62">
        <f>'1'!I28</f>
        <v>0.21052631578947367</v>
      </c>
    </row>
    <row r="8" spans="1:9" ht="14.4" x14ac:dyDescent="0.3">
      <c r="A8" s="40">
        <v>6</v>
      </c>
      <c r="B8" t="s">
        <v>83</v>
      </c>
      <c r="C8" s="45">
        <f>'1'!J1</f>
        <v>1</v>
      </c>
      <c r="D8" s="74">
        <v>47.37</v>
      </c>
      <c r="E8" s="74">
        <v>73.540000000000006</v>
      </c>
      <c r="F8" s="74">
        <v>67.27</v>
      </c>
      <c r="G8" s="43">
        <f t="shared" si="0"/>
        <v>0.47368421052631582</v>
      </c>
      <c r="H8" s="61">
        <f>'7А'!AM2</f>
        <v>10</v>
      </c>
      <c r="I8" s="62">
        <f>'1'!J28</f>
        <v>0.52631578947368418</v>
      </c>
    </row>
    <row r="9" spans="1:9" ht="14.4" x14ac:dyDescent="0.3">
      <c r="A9" s="40">
        <v>7</v>
      </c>
      <c r="B9" t="s">
        <v>84</v>
      </c>
      <c r="C9" s="45">
        <f>'1'!K1</f>
        <v>2</v>
      </c>
      <c r="D9" s="74">
        <v>44.74</v>
      </c>
      <c r="E9" s="74">
        <v>69.790000000000006</v>
      </c>
      <c r="F9" s="74">
        <v>64.540000000000006</v>
      </c>
      <c r="G9" s="43">
        <f t="shared" si="0"/>
        <v>0.68421052631578949</v>
      </c>
      <c r="H9" s="61">
        <f>'7А'!AN2</f>
        <v>6</v>
      </c>
      <c r="I9" s="62">
        <f>'1'!K28</f>
        <v>0.31578947368421051</v>
      </c>
    </row>
    <row r="10" spans="1:9" ht="14.4" x14ac:dyDescent="0.3">
      <c r="A10" s="40">
        <v>8</v>
      </c>
      <c r="B10" t="s">
        <v>85</v>
      </c>
      <c r="C10" s="45">
        <f>'1'!L1</f>
        <v>1</v>
      </c>
      <c r="D10" s="74">
        <v>63.16</v>
      </c>
      <c r="E10" s="74">
        <v>84.83</v>
      </c>
      <c r="F10" s="74">
        <v>80.540000000000006</v>
      </c>
      <c r="G10" s="43">
        <f t="shared" si="0"/>
        <v>0.36842105263157898</v>
      </c>
      <c r="H10" s="61">
        <f>'7А'!AO2</f>
        <v>12</v>
      </c>
      <c r="I10" s="62">
        <f>'1'!L28</f>
        <v>0.63157894736842102</v>
      </c>
    </row>
    <row r="11" spans="1:9" ht="14.4" x14ac:dyDescent="0.3">
      <c r="A11" s="40">
        <v>9</v>
      </c>
      <c r="B11" t="s">
        <v>86</v>
      </c>
      <c r="C11" s="45">
        <f>'1'!M1</f>
        <v>2</v>
      </c>
      <c r="D11" s="74">
        <v>60.53</v>
      </c>
      <c r="E11" s="74">
        <v>72.819999999999993</v>
      </c>
      <c r="F11" s="74">
        <v>68.900000000000006</v>
      </c>
      <c r="G11" s="43">
        <f t="shared" si="0"/>
        <v>0.47368421052631582</v>
      </c>
      <c r="H11" s="61">
        <f>'7А'!AP2</f>
        <v>10</v>
      </c>
      <c r="I11" s="62">
        <f>'1'!M28</f>
        <v>0.52631578947368418</v>
      </c>
    </row>
    <row r="12" spans="1:9" ht="14.4" x14ac:dyDescent="0.3">
      <c r="A12" s="40">
        <v>10</v>
      </c>
      <c r="B12" t="s">
        <v>87</v>
      </c>
      <c r="C12" s="45">
        <f>'1'!N1</f>
        <v>1</v>
      </c>
      <c r="D12" s="74">
        <v>73.680000000000007</v>
      </c>
      <c r="E12" s="74">
        <v>71.239999999999995</v>
      </c>
      <c r="F12" s="74">
        <v>63.89</v>
      </c>
      <c r="G12" s="43">
        <f t="shared" si="0"/>
        <v>0.31578947368421051</v>
      </c>
      <c r="H12" s="61">
        <f>'7А'!AQ2</f>
        <v>13</v>
      </c>
      <c r="I12" s="62">
        <f>'1'!N28</f>
        <v>0.68421052631578949</v>
      </c>
    </row>
    <row r="13" spans="1:9" ht="14.4" x14ac:dyDescent="0.3">
      <c r="A13" s="40">
        <v>11</v>
      </c>
      <c r="B13" t="s">
        <v>88</v>
      </c>
      <c r="C13" s="45">
        <f>'1'!O1</f>
        <v>2</v>
      </c>
      <c r="D13" s="74">
        <v>57.89</v>
      </c>
      <c r="E13" s="74">
        <v>60.32</v>
      </c>
      <c r="F13" s="74">
        <v>54.61</v>
      </c>
      <c r="G13" s="43">
        <f t="shared" si="0"/>
        <v>0.68421052631578949</v>
      </c>
      <c r="H13" s="61">
        <f>'7А'!AR2</f>
        <v>6</v>
      </c>
      <c r="I13" s="62">
        <f>'1'!O28</f>
        <v>0.31578947368421051</v>
      </c>
    </row>
    <row r="14" spans="1:9" ht="14.4" x14ac:dyDescent="0.3">
      <c r="A14" s="40">
        <v>12</v>
      </c>
      <c r="B14" t="s">
        <v>89</v>
      </c>
      <c r="C14" s="45">
        <f>'1'!P1</f>
        <v>2</v>
      </c>
      <c r="D14" s="74">
        <v>89.47</v>
      </c>
      <c r="E14" s="74">
        <v>80.87</v>
      </c>
      <c r="F14" s="74">
        <v>77.33</v>
      </c>
      <c r="G14" s="43">
        <f t="shared" si="0"/>
        <v>0.89473684210526316</v>
      </c>
      <c r="H14" s="61">
        <f>'7А'!AS2</f>
        <v>2</v>
      </c>
      <c r="I14" s="62">
        <f>'1'!P28</f>
        <v>0.10526315789473684</v>
      </c>
    </row>
    <row r="15" spans="1:9" ht="14.4" x14ac:dyDescent="0.3">
      <c r="A15" s="40">
        <v>13</v>
      </c>
      <c r="B15" t="s">
        <v>90</v>
      </c>
      <c r="C15" s="45">
        <f>'1'!Q1</f>
        <v>1</v>
      </c>
      <c r="D15" s="74">
        <v>86.84</v>
      </c>
      <c r="E15" s="74">
        <v>66.349999999999994</v>
      </c>
      <c r="F15" s="74">
        <v>62.29</v>
      </c>
      <c r="G15" s="43">
        <f t="shared" ref="G15:G22" si="1">1-I15</f>
        <v>0.89473684210526316</v>
      </c>
      <c r="H15" s="61">
        <f>'7А'!AT2</f>
        <v>2</v>
      </c>
      <c r="I15" s="62">
        <f>'1'!Q28</f>
        <v>0.10526315789473684</v>
      </c>
    </row>
    <row r="16" spans="1:9" ht="14.4" x14ac:dyDescent="0.3">
      <c r="A16" s="40">
        <v>14</v>
      </c>
      <c r="B16" t="s">
        <v>91</v>
      </c>
      <c r="C16" s="45">
        <f>'1'!R1</f>
        <v>2</v>
      </c>
      <c r="D16" s="74">
        <v>78.95</v>
      </c>
      <c r="E16" s="74">
        <v>77.34</v>
      </c>
      <c r="F16" s="74">
        <v>72.16</v>
      </c>
      <c r="G16" s="43">
        <f t="shared" si="1"/>
        <v>1</v>
      </c>
      <c r="H16" s="61">
        <f>'7А'!AU2</f>
        <v>0</v>
      </c>
      <c r="I16" s="62">
        <f>'1'!R28</f>
        <v>0</v>
      </c>
    </row>
    <row r="17" spans="1:9" ht="14.4" x14ac:dyDescent="0.3">
      <c r="A17" s="40">
        <v>15</v>
      </c>
      <c r="B17" t="s">
        <v>92</v>
      </c>
      <c r="C17" s="45">
        <f>'1'!S1</f>
        <v>1</v>
      </c>
      <c r="D17" s="74">
        <v>57.89</v>
      </c>
      <c r="E17" s="74">
        <v>48.75</v>
      </c>
      <c r="F17" s="74">
        <v>43.15</v>
      </c>
      <c r="G17" s="43">
        <f t="shared" si="1"/>
        <v>0.94736842105263164</v>
      </c>
      <c r="H17" s="61">
        <f>'7А'!AV2</f>
        <v>1</v>
      </c>
      <c r="I17" s="62">
        <f>'1'!S28</f>
        <v>5.2631578947368418E-2</v>
      </c>
    </row>
    <row r="18" spans="1:9" ht="14.4" x14ac:dyDescent="0.3">
      <c r="A18" s="40">
        <v>16</v>
      </c>
      <c r="B18" t="s">
        <v>93</v>
      </c>
      <c r="C18" s="45">
        <f>'1'!T1</f>
        <v>2</v>
      </c>
      <c r="D18" s="74">
        <v>36.840000000000003</v>
      </c>
      <c r="E18" s="74">
        <v>52.13</v>
      </c>
      <c r="F18" s="74">
        <v>44.89</v>
      </c>
      <c r="G18" s="43">
        <f t="shared" si="1"/>
        <v>0.89473684210526316</v>
      </c>
      <c r="H18" s="61">
        <f>'7А'!AW2</f>
        <v>2</v>
      </c>
      <c r="I18" s="62">
        <f>'1'!T28</f>
        <v>0.10526315789473684</v>
      </c>
    </row>
    <row r="19" spans="1:9" ht="14.4" x14ac:dyDescent="0.3">
      <c r="A19" s="40">
        <v>17</v>
      </c>
      <c r="B19" t="s">
        <v>94</v>
      </c>
      <c r="C19" s="45">
        <f>'1'!U1</f>
        <v>2</v>
      </c>
      <c r="D19" s="74">
        <v>55.26</v>
      </c>
      <c r="E19" s="74">
        <v>66.63</v>
      </c>
      <c r="F19" s="74">
        <v>61.52</v>
      </c>
      <c r="G19" s="43">
        <f t="shared" si="1"/>
        <v>0.68421052631578949</v>
      </c>
      <c r="H19" s="61">
        <f>'7А'!AX2</f>
        <v>6</v>
      </c>
      <c r="I19" s="62">
        <f>'1'!U28</f>
        <v>0.31578947368421051</v>
      </c>
    </row>
    <row r="20" spans="1:9" ht="14.4" x14ac:dyDescent="0.3">
      <c r="A20" s="40">
        <v>18</v>
      </c>
      <c r="B20" t="s">
        <v>95</v>
      </c>
      <c r="C20" s="45">
        <f>'1'!V1</f>
        <v>2</v>
      </c>
      <c r="D20" s="74">
        <v>68.42</v>
      </c>
      <c r="E20" s="74">
        <v>78.37</v>
      </c>
      <c r="F20" s="74">
        <v>76.48</v>
      </c>
      <c r="G20" s="43">
        <f t="shared" si="1"/>
        <v>0.42105263157894735</v>
      </c>
      <c r="H20" s="61">
        <f>'7А'!AY2</f>
        <v>11</v>
      </c>
      <c r="I20" s="62">
        <f>'1'!V28</f>
        <v>0.57894736842105265</v>
      </c>
    </row>
    <row r="21" spans="1:9" ht="14.4" x14ac:dyDescent="0.3">
      <c r="A21" s="40">
        <v>19</v>
      </c>
      <c r="B21" t="s">
        <v>96</v>
      </c>
      <c r="C21" s="45">
        <f>'1'!W1</f>
        <v>2</v>
      </c>
      <c r="D21" s="74">
        <v>84.21</v>
      </c>
      <c r="E21" s="74">
        <v>78.02</v>
      </c>
      <c r="F21" s="74">
        <v>76.91</v>
      </c>
      <c r="G21" s="43">
        <f t="shared" si="1"/>
        <v>0.21052631578947367</v>
      </c>
      <c r="H21" s="61">
        <f>'7А'!AZ2</f>
        <v>15</v>
      </c>
      <c r="I21" s="62">
        <f>'1'!W28</f>
        <v>0.78947368421052633</v>
      </c>
    </row>
    <row r="22" spans="1:9" ht="14.4" x14ac:dyDescent="0.3">
      <c r="A22" s="40">
        <v>20</v>
      </c>
      <c r="B22" t="s">
        <v>97</v>
      </c>
      <c r="C22" s="45">
        <f>'1'!X1</f>
        <v>2</v>
      </c>
      <c r="D22" s="74">
        <v>65.790000000000006</v>
      </c>
      <c r="E22" s="74">
        <v>63.31</v>
      </c>
      <c r="F22" s="74">
        <v>59.17</v>
      </c>
      <c r="G22" s="43">
        <f t="shared" si="1"/>
        <v>0.52631578947368429</v>
      </c>
      <c r="H22" s="61">
        <f>'7А'!BA2</f>
        <v>9</v>
      </c>
      <c r="I22" s="62">
        <f>'1'!X28</f>
        <v>0.47368421052631576</v>
      </c>
    </row>
  </sheetData>
  <mergeCells count="1"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4"/>
  <sheetViews>
    <sheetView topLeftCell="A28" zoomScale="70" zoomScaleNormal="70" workbookViewId="0">
      <selection activeCell="AB1" sqref="AB1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29" width="6.6640625" customWidth="1"/>
    <col min="30" max="30" width="7.5546875" style="28" customWidth="1"/>
    <col min="31" max="31" width="8.6640625" style="3" bestFit="1" customWidth="1"/>
    <col min="34" max="53" width="7.33203125" customWidth="1"/>
  </cols>
  <sheetData>
    <row r="1" spans="1:55" x14ac:dyDescent="0.3">
      <c r="D1" s="29" t="s">
        <v>35</v>
      </c>
      <c r="E1" s="4">
        <f>'1'!E1</f>
        <v>1</v>
      </c>
      <c r="F1" s="4">
        <f>'1'!F1</f>
        <v>2</v>
      </c>
      <c r="G1" s="4">
        <f>'1'!G1</f>
        <v>2</v>
      </c>
      <c r="H1" s="4">
        <f>'1'!H1</f>
        <v>1</v>
      </c>
      <c r="I1" s="4">
        <f>'1'!I1</f>
        <v>2</v>
      </c>
      <c r="J1" s="4">
        <f>'1'!J1</f>
        <v>1</v>
      </c>
      <c r="K1" s="4">
        <f>'1'!K1</f>
        <v>2</v>
      </c>
      <c r="L1" s="4">
        <f>'1'!L1</f>
        <v>1</v>
      </c>
      <c r="M1" s="4">
        <f>'1'!M1</f>
        <v>2</v>
      </c>
      <c r="N1" s="4">
        <f>'1'!N1</f>
        <v>1</v>
      </c>
      <c r="O1" s="4">
        <f>'1'!O1</f>
        <v>2</v>
      </c>
      <c r="P1" s="4">
        <f>'1'!P1</f>
        <v>2</v>
      </c>
      <c r="Q1" s="4">
        <f>'1'!Q1</f>
        <v>1</v>
      </c>
      <c r="R1" s="4">
        <f>'1'!R1</f>
        <v>2</v>
      </c>
      <c r="S1" s="4">
        <f>'1'!S1</f>
        <v>1</v>
      </c>
      <c r="T1" s="4">
        <f>'1'!T1</f>
        <v>2</v>
      </c>
      <c r="U1" s="4">
        <f>'1'!U1</f>
        <v>2</v>
      </c>
      <c r="V1" s="4">
        <f>'1'!V1</f>
        <v>2</v>
      </c>
      <c r="W1" s="4">
        <f>'1'!W1</f>
        <v>2</v>
      </c>
      <c r="X1" s="4">
        <f>'1'!X1</f>
        <v>2</v>
      </c>
      <c r="Y1" s="4"/>
      <c r="Z1" s="4"/>
      <c r="AA1" s="4"/>
      <c r="AB1" s="4"/>
      <c r="AC1" s="4"/>
      <c r="AF1" s="5">
        <f>SUM(E1:AC1)</f>
        <v>33</v>
      </c>
      <c r="AH1" s="71">
        <v>19</v>
      </c>
      <c r="BB1" s="92" t="s">
        <v>10</v>
      </c>
      <c r="BC1" s="93"/>
    </row>
    <row r="2" spans="1:55" x14ac:dyDescent="0.3">
      <c r="AH2" s="2">
        <f t="shared" ref="AH2:BA2" si="0">COUNTIF(E6:E24,E1)</f>
        <v>13</v>
      </c>
      <c r="AI2" s="2">
        <f t="shared" si="0"/>
        <v>2</v>
      </c>
      <c r="AJ2" s="2">
        <f t="shared" si="0"/>
        <v>6</v>
      </c>
      <c r="AK2" s="2">
        <f t="shared" si="0"/>
        <v>7</v>
      </c>
      <c r="AL2" s="2">
        <f t="shared" si="0"/>
        <v>4</v>
      </c>
      <c r="AM2" s="2">
        <f t="shared" si="0"/>
        <v>10</v>
      </c>
      <c r="AN2" s="2">
        <f t="shared" si="0"/>
        <v>6</v>
      </c>
      <c r="AO2" s="2">
        <f t="shared" si="0"/>
        <v>12</v>
      </c>
      <c r="AP2" s="2">
        <f t="shared" si="0"/>
        <v>10</v>
      </c>
      <c r="AQ2" s="2">
        <f t="shared" si="0"/>
        <v>13</v>
      </c>
      <c r="AR2" s="2">
        <f t="shared" si="0"/>
        <v>6</v>
      </c>
      <c r="AS2" s="2">
        <f t="shared" si="0"/>
        <v>2</v>
      </c>
      <c r="AT2" s="2">
        <f t="shared" si="0"/>
        <v>2</v>
      </c>
      <c r="AU2" s="2">
        <f t="shared" si="0"/>
        <v>0</v>
      </c>
      <c r="AV2" s="2">
        <f t="shared" si="0"/>
        <v>1</v>
      </c>
      <c r="AW2" s="2">
        <f t="shared" si="0"/>
        <v>2</v>
      </c>
      <c r="AX2" s="2">
        <f t="shared" si="0"/>
        <v>6</v>
      </c>
      <c r="AY2" s="2">
        <f t="shared" si="0"/>
        <v>11</v>
      </c>
      <c r="AZ2" s="2">
        <f t="shared" si="0"/>
        <v>15</v>
      </c>
      <c r="BA2" s="2">
        <f t="shared" si="0"/>
        <v>9</v>
      </c>
      <c r="BB2" s="92" t="s">
        <v>11</v>
      </c>
      <c r="BC2" s="93"/>
    </row>
    <row r="3" spans="1:55" x14ac:dyDescent="0.3">
      <c r="A3" s="75" t="s">
        <v>0</v>
      </c>
      <c r="B3" s="75" t="s">
        <v>1</v>
      </c>
      <c r="C3" s="75" t="s">
        <v>3</v>
      </c>
      <c r="D3" s="75" t="s">
        <v>36</v>
      </c>
      <c r="E3" s="78" t="s">
        <v>6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1" t="s">
        <v>4</v>
      </c>
      <c r="AE3" s="81" t="s">
        <v>5</v>
      </c>
      <c r="AF3" s="75" t="s">
        <v>7</v>
      </c>
      <c r="AH3" s="2">
        <f t="shared" ref="AH3:AR3" si="1">$AH$1-AH2-AH5-AH4</f>
        <v>1</v>
      </c>
      <c r="AI3" s="2">
        <f t="shared" si="1"/>
        <v>3</v>
      </c>
      <c r="AJ3" s="2">
        <f t="shared" si="1"/>
        <v>3</v>
      </c>
      <c r="AK3" s="2">
        <f t="shared" si="1"/>
        <v>1</v>
      </c>
      <c r="AL3" s="2">
        <f t="shared" si="1"/>
        <v>9</v>
      </c>
      <c r="AM3" s="2">
        <f t="shared" si="1"/>
        <v>0</v>
      </c>
      <c r="AN3" s="2">
        <f t="shared" si="1"/>
        <v>6</v>
      </c>
      <c r="AO3" s="2">
        <f t="shared" si="1"/>
        <v>2</v>
      </c>
      <c r="AP3" s="2">
        <f t="shared" si="1"/>
        <v>4</v>
      </c>
      <c r="AQ3" s="2">
        <f t="shared" si="1"/>
        <v>1</v>
      </c>
      <c r="AR3" s="2">
        <f t="shared" si="1"/>
        <v>8</v>
      </c>
      <c r="AS3" s="2">
        <f t="shared" ref="AS3" si="2">$AH$1-AS2-AS5-AS4</f>
        <v>15</v>
      </c>
      <c r="AT3" s="2">
        <f t="shared" ref="AT3" si="3">$AH$1-AT2-AT5-AT4</f>
        <v>17</v>
      </c>
      <c r="AU3" s="2">
        <f t="shared" ref="AU3" si="4">$AH$1-AU2-AU5-AU4</f>
        <v>16</v>
      </c>
      <c r="AV3" s="2">
        <f t="shared" ref="AV3" si="5">$AH$1-AV2-AV5-AV4</f>
        <v>11</v>
      </c>
      <c r="AW3" s="2">
        <f t="shared" ref="AW3" si="6">$AH$1-AW2-AW5-AW4</f>
        <v>11</v>
      </c>
      <c r="AX3" s="2">
        <f t="shared" ref="AX3" si="7">$AH$1-AX2-AX5-AX4</f>
        <v>8</v>
      </c>
      <c r="AY3" s="2">
        <f t="shared" ref="AY3" si="8">$AH$1-AY2-AY5-AY4</f>
        <v>4</v>
      </c>
      <c r="AZ3" s="2">
        <f t="shared" ref="AZ3" si="9">$AH$1-AZ2-AZ5-AZ4</f>
        <v>4</v>
      </c>
      <c r="BA3" s="2">
        <f t="shared" ref="BA3" si="10">$AH$1-BA2-BA5-BA4</f>
        <v>8</v>
      </c>
      <c r="BB3" s="92" t="s">
        <v>12</v>
      </c>
      <c r="BC3" s="93"/>
    </row>
    <row r="4" spans="1:55" x14ac:dyDescent="0.3">
      <c r="A4" s="76"/>
      <c r="B4" s="76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2"/>
      <c r="AE4" s="82"/>
      <c r="AF4" s="76"/>
      <c r="AH4" s="2">
        <f t="shared" ref="AH4:BA4" si="11">COUNTIF(E6:E24,"=N  ")</f>
        <v>0</v>
      </c>
      <c r="AI4" s="2">
        <f t="shared" si="11"/>
        <v>0</v>
      </c>
      <c r="AJ4" s="2">
        <f t="shared" si="11"/>
        <v>0</v>
      </c>
      <c r="AK4" s="2">
        <f t="shared" si="11"/>
        <v>0</v>
      </c>
      <c r="AL4" s="2">
        <f t="shared" si="11"/>
        <v>0</v>
      </c>
      <c r="AM4" s="2">
        <f t="shared" si="11"/>
        <v>0</v>
      </c>
      <c r="AN4" s="2">
        <f t="shared" si="11"/>
        <v>0</v>
      </c>
      <c r="AO4" s="2">
        <f t="shared" si="11"/>
        <v>0</v>
      </c>
      <c r="AP4" s="2">
        <f t="shared" si="11"/>
        <v>0</v>
      </c>
      <c r="AQ4" s="2">
        <f t="shared" si="11"/>
        <v>0</v>
      </c>
      <c r="AR4" s="2">
        <f t="shared" si="11"/>
        <v>0</v>
      </c>
      <c r="AS4" s="2">
        <f t="shared" si="11"/>
        <v>0</v>
      </c>
      <c r="AT4" s="2">
        <f t="shared" si="11"/>
        <v>0</v>
      </c>
      <c r="AU4" s="2">
        <f t="shared" si="11"/>
        <v>0</v>
      </c>
      <c r="AV4" s="2">
        <f t="shared" si="11"/>
        <v>0</v>
      </c>
      <c r="AW4" s="2">
        <f t="shared" si="11"/>
        <v>0</v>
      </c>
      <c r="AX4" s="2">
        <f t="shared" si="11"/>
        <v>0</v>
      </c>
      <c r="AY4" s="2">
        <f t="shared" si="11"/>
        <v>0</v>
      </c>
      <c r="AZ4" s="2">
        <f t="shared" si="11"/>
        <v>0</v>
      </c>
      <c r="BA4" s="2">
        <f t="shared" si="11"/>
        <v>0</v>
      </c>
      <c r="BB4" s="92" t="s">
        <v>9</v>
      </c>
      <c r="BC4" s="93"/>
    </row>
    <row r="5" spans="1:55" x14ac:dyDescent="0.3">
      <c r="A5" s="77"/>
      <c r="B5" s="77"/>
      <c r="C5" s="77"/>
      <c r="D5" s="77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83"/>
      <c r="AE5" s="83"/>
      <c r="AF5" s="77"/>
      <c r="AH5" s="2">
        <f t="shared" ref="AH5:BA5" si="12">COUNTIF(E6:E24,"=0")</f>
        <v>5</v>
      </c>
      <c r="AI5" s="2">
        <f t="shared" si="12"/>
        <v>14</v>
      </c>
      <c r="AJ5" s="2">
        <f t="shared" si="12"/>
        <v>10</v>
      </c>
      <c r="AK5" s="2">
        <f t="shared" si="12"/>
        <v>11</v>
      </c>
      <c r="AL5" s="2">
        <f t="shared" si="12"/>
        <v>6</v>
      </c>
      <c r="AM5" s="2">
        <f t="shared" si="12"/>
        <v>9</v>
      </c>
      <c r="AN5" s="2">
        <f t="shared" si="12"/>
        <v>7</v>
      </c>
      <c r="AO5" s="2">
        <f t="shared" si="12"/>
        <v>5</v>
      </c>
      <c r="AP5" s="2">
        <f t="shared" si="12"/>
        <v>5</v>
      </c>
      <c r="AQ5" s="2">
        <f t="shared" si="12"/>
        <v>5</v>
      </c>
      <c r="AR5" s="2">
        <f t="shared" si="12"/>
        <v>5</v>
      </c>
      <c r="AS5" s="2">
        <f t="shared" si="12"/>
        <v>2</v>
      </c>
      <c r="AT5" s="2">
        <f t="shared" si="12"/>
        <v>0</v>
      </c>
      <c r="AU5" s="2">
        <f t="shared" si="12"/>
        <v>3</v>
      </c>
      <c r="AV5" s="2">
        <f t="shared" si="12"/>
        <v>7</v>
      </c>
      <c r="AW5" s="2">
        <f t="shared" si="12"/>
        <v>6</v>
      </c>
      <c r="AX5" s="2">
        <f t="shared" si="12"/>
        <v>5</v>
      </c>
      <c r="AY5" s="2">
        <f t="shared" si="12"/>
        <v>4</v>
      </c>
      <c r="AZ5" s="2">
        <f t="shared" si="12"/>
        <v>0</v>
      </c>
      <c r="BA5" s="2">
        <f t="shared" si="12"/>
        <v>2</v>
      </c>
      <c r="BB5" s="92" t="s">
        <v>8</v>
      </c>
      <c r="BC5" s="93"/>
    </row>
    <row r="6" spans="1:55" x14ac:dyDescent="0.3">
      <c r="A6" s="1">
        <v>1</v>
      </c>
      <c r="B6" s="1" t="s">
        <v>56</v>
      </c>
      <c r="C6" s="2">
        <v>2</v>
      </c>
      <c r="D6" s="2" t="s">
        <v>57</v>
      </c>
      <c r="E6" s="73">
        <v>1</v>
      </c>
      <c r="F6" s="73">
        <v>0</v>
      </c>
      <c r="G6" s="73">
        <v>0</v>
      </c>
      <c r="H6" s="73">
        <v>1</v>
      </c>
      <c r="I6" s="73">
        <v>0</v>
      </c>
      <c r="J6" s="73">
        <v>1</v>
      </c>
      <c r="K6" s="73">
        <v>1</v>
      </c>
      <c r="L6" s="73">
        <v>1</v>
      </c>
      <c r="M6" s="73">
        <v>1</v>
      </c>
      <c r="N6" s="73">
        <v>1</v>
      </c>
      <c r="O6" s="73">
        <v>2</v>
      </c>
      <c r="P6" s="73">
        <v>1</v>
      </c>
      <c r="Q6" s="73">
        <v>2</v>
      </c>
      <c r="R6" s="73">
        <v>1</v>
      </c>
      <c r="S6" s="73">
        <v>0</v>
      </c>
      <c r="T6" s="73">
        <v>1</v>
      </c>
      <c r="U6" s="73">
        <v>2</v>
      </c>
      <c r="V6" s="73">
        <v>2</v>
      </c>
      <c r="W6" s="73">
        <v>2</v>
      </c>
      <c r="X6" s="73">
        <v>2</v>
      </c>
      <c r="Y6" s="1"/>
      <c r="Z6" s="1"/>
      <c r="AA6" s="1"/>
      <c r="AB6" s="1"/>
      <c r="AC6" s="1"/>
      <c r="AD6" s="72">
        <v>22</v>
      </c>
      <c r="AE6" s="2">
        <v>4</v>
      </c>
      <c r="AF6" s="6">
        <f>16/33*100</f>
        <v>48.484848484848484</v>
      </c>
    </row>
    <row r="7" spans="1:55" x14ac:dyDescent="0.3">
      <c r="A7" s="1">
        <v>2</v>
      </c>
      <c r="B7" s="1" t="s">
        <v>58</v>
      </c>
      <c r="C7" s="2">
        <v>1</v>
      </c>
      <c r="D7" s="2" t="s">
        <v>57</v>
      </c>
      <c r="E7" s="73">
        <v>1</v>
      </c>
      <c r="F7" s="73">
        <v>0</v>
      </c>
      <c r="G7" s="73">
        <v>2</v>
      </c>
      <c r="H7" s="73">
        <v>1</v>
      </c>
      <c r="I7" s="73">
        <v>2</v>
      </c>
      <c r="J7" s="73">
        <v>1</v>
      </c>
      <c r="K7" s="73">
        <v>2</v>
      </c>
      <c r="L7" s="73">
        <v>1</v>
      </c>
      <c r="M7" s="73">
        <v>2</v>
      </c>
      <c r="N7" s="73">
        <v>0</v>
      </c>
      <c r="O7" s="73">
        <v>2</v>
      </c>
      <c r="P7" s="73">
        <v>1</v>
      </c>
      <c r="Q7" s="73">
        <v>2</v>
      </c>
      <c r="R7" s="73">
        <v>1</v>
      </c>
      <c r="S7" s="73">
        <v>0</v>
      </c>
      <c r="T7" s="73">
        <v>0</v>
      </c>
      <c r="U7" s="73">
        <v>0</v>
      </c>
      <c r="V7" s="73">
        <v>2</v>
      </c>
      <c r="W7" s="73">
        <v>2</v>
      </c>
      <c r="X7" s="73">
        <v>2</v>
      </c>
      <c r="Y7" s="1"/>
      <c r="Z7" s="1"/>
      <c r="AA7" s="1"/>
      <c r="AB7" s="1"/>
      <c r="AC7" s="1"/>
      <c r="AD7" s="72">
        <v>24</v>
      </c>
      <c r="AE7" s="2">
        <v>4</v>
      </c>
      <c r="AF7" s="6">
        <f>15/33*100</f>
        <v>45.454545454545453</v>
      </c>
      <c r="AH7" s="65" t="s">
        <v>13</v>
      </c>
      <c r="AI7" s="14">
        <f>COUNTIF(AE6:AE24,"=2")</f>
        <v>0</v>
      </c>
      <c r="AJ7" s="15">
        <f>AI7/$AH$1*100</f>
        <v>0</v>
      </c>
    </row>
    <row r="8" spans="1:55" x14ac:dyDescent="0.3">
      <c r="A8" s="1">
        <v>3</v>
      </c>
      <c r="B8" s="1" t="s">
        <v>59</v>
      </c>
      <c r="C8" s="2">
        <v>2</v>
      </c>
      <c r="D8" s="2" t="s">
        <v>57</v>
      </c>
      <c r="E8" s="73">
        <v>1</v>
      </c>
      <c r="F8" s="73">
        <v>0</v>
      </c>
      <c r="G8" s="73">
        <v>0</v>
      </c>
      <c r="H8" s="73" t="s">
        <v>60</v>
      </c>
      <c r="I8" s="73">
        <v>0</v>
      </c>
      <c r="J8" s="73">
        <v>0</v>
      </c>
      <c r="K8" s="73">
        <v>0</v>
      </c>
      <c r="L8" s="73">
        <v>1</v>
      </c>
      <c r="M8" s="73">
        <v>2</v>
      </c>
      <c r="N8" s="73">
        <v>1</v>
      </c>
      <c r="O8" s="73">
        <v>2</v>
      </c>
      <c r="P8" s="73">
        <v>1</v>
      </c>
      <c r="Q8" s="73">
        <v>2</v>
      </c>
      <c r="R8" s="73">
        <v>1</v>
      </c>
      <c r="S8" s="73">
        <v>2</v>
      </c>
      <c r="T8" s="73">
        <v>2</v>
      </c>
      <c r="U8" s="73">
        <v>2</v>
      </c>
      <c r="V8" s="73">
        <v>2</v>
      </c>
      <c r="W8" s="73">
        <v>2</v>
      </c>
      <c r="X8" s="73">
        <v>1</v>
      </c>
      <c r="Y8" s="1"/>
      <c r="Z8" s="1"/>
      <c r="AA8" s="1"/>
      <c r="AB8" s="1"/>
      <c r="AC8" s="1"/>
      <c r="AD8" s="72">
        <v>22</v>
      </c>
      <c r="AE8" s="2">
        <v>4</v>
      </c>
      <c r="AF8" s="6">
        <f>14/33*100</f>
        <v>42.424242424242422</v>
      </c>
      <c r="AH8" s="66" t="s">
        <v>14</v>
      </c>
      <c r="AI8" s="8">
        <f>COUNTIF(AE6:AE24,"=3")</f>
        <v>9</v>
      </c>
      <c r="AJ8" s="13">
        <f>AI8/$AH$1*100</f>
        <v>47.368421052631575</v>
      </c>
    </row>
    <row r="9" spans="1:55" x14ac:dyDescent="0.3">
      <c r="A9" s="1">
        <v>4</v>
      </c>
      <c r="B9" s="1" t="s">
        <v>61</v>
      </c>
      <c r="C9" s="2">
        <v>2</v>
      </c>
      <c r="D9" s="2" t="s">
        <v>57</v>
      </c>
      <c r="E9" s="73">
        <v>0</v>
      </c>
      <c r="F9" s="73">
        <v>0</v>
      </c>
      <c r="G9" s="73">
        <v>0</v>
      </c>
      <c r="H9" s="73">
        <v>0</v>
      </c>
      <c r="I9" s="73">
        <v>2</v>
      </c>
      <c r="J9" s="73">
        <v>0</v>
      </c>
      <c r="K9" s="73">
        <v>0</v>
      </c>
      <c r="L9" s="73" t="s">
        <v>60</v>
      </c>
      <c r="M9" s="73">
        <v>0</v>
      </c>
      <c r="N9" s="73">
        <v>1</v>
      </c>
      <c r="O9" s="73">
        <v>1</v>
      </c>
      <c r="P9" s="73">
        <v>1</v>
      </c>
      <c r="Q9" s="73">
        <v>2</v>
      </c>
      <c r="R9" s="73" t="s">
        <v>60</v>
      </c>
      <c r="S9" s="73" t="s">
        <v>60</v>
      </c>
      <c r="T9" s="73" t="s">
        <v>60</v>
      </c>
      <c r="U9" s="73">
        <v>1</v>
      </c>
      <c r="V9" s="73">
        <v>0</v>
      </c>
      <c r="W9" s="73">
        <v>2</v>
      </c>
      <c r="X9" s="73">
        <v>1</v>
      </c>
      <c r="Y9" s="1"/>
      <c r="Z9" s="1"/>
      <c r="AA9" s="1"/>
      <c r="AB9" s="1"/>
      <c r="AC9" s="1"/>
      <c r="AD9" s="72">
        <v>11</v>
      </c>
      <c r="AE9" s="2">
        <v>3</v>
      </c>
      <c r="AF9" s="6">
        <f>8/33*100</f>
        <v>24.242424242424242</v>
      </c>
      <c r="AH9" s="67" t="s">
        <v>15</v>
      </c>
      <c r="AI9" s="11">
        <f>COUNTIF(AE6:AE24,"=4")</f>
        <v>8</v>
      </c>
      <c r="AJ9" s="12">
        <f>AI9/$AH$1*100</f>
        <v>42.105263157894733</v>
      </c>
    </row>
    <row r="10" spans="1:55" x14ac:dyDescent="0.3">
      <c r="A10" s="1">
        <v>5</v>
      </c>
      <c r="B10" s="1" t="s">
        <v>62</v>
      </c>
      <c r="C10" s="2">
        <v>2</v>
      </c>
      <c r="D10" s="2" t="s">
        <v>57</v>
      </c>
      <c r="E10" s="73">
        <v>1</v>
      </c>
      <c r="F10" s="73">
        <v>2</v>
      </c>
      <c r="G10" s="73">
        <v>2</v>
      </c>
      <c r="H10" s="73">
        <v>1</v>
      </c>
      <c r="I10" s="73">
        <v>2</v>
      </c>
      <c r="J10" s="73">
        <v>1</v>
      </c>
      <c r="K10" s="73">
        <v>2</v>
      </c>
      <c r="L10" s="73">
        <v>1</v>
      </c>
      <c r="M10" s="73">
        <v>2</v>
      </c>
      <c r="N10" s="73">
        <v>1</v>
      </c>
      <c r="O10" s="73">
        <v>0</v>
      </c>
      <c r="P10" s="73">
        <v>1</v>
      </c>
      <c r="Q10" s="73">
        <v>2</v>
      </c>
      <c r="R10" s="73">
        <v>1</v>
      </c>
      <c r="S10" s="73">
        <v>2</v>
      </c>
      <c r="T10" s="73" t="s">
        <v>60</v>
      </c>
      <c r="U10" s="73">
        <v>1</v>
      </c>
      <c r="V10" s="73">
        <v>2</v>
      </c>
      <c r="W10" s="73">
        <v>2</v>
      </c>
      <c r="X10" s="73">
        <v>2</v>
      </c>
      <c r="Y10" s="1"/>
      <c r="Z10" s="1"/>
      <c r="AA10" s="1"/>
      <c r="AB10" s="1"/>
      <c r="AC10" s="1"/>
      <c r="AD10" s="72">
        <v>29</v>
      </c>
      <c r="AE10" s="2">
        <v>5</v>
      </c>
      <c r="AF10" s="6">
        <f>18/33*100</f>
        <v>54.54545454545454</v>
      </c>
      <c r="AH10" s="68" t="s">
        <v>16</v>
      </c>
      <c r="AI10" s="9">
        <f>COUNTIF(AE6:AE24,"=5")</f>
        <v>2</v>
      </c>
      <c r="AJ10" s="10">
        <f>AI10/$AH$1*100</f>
        <v>10.526315789473683</v>
      </c>
    </row>
    <row r="11" spans="1:55" x14ac:dyDescent="0.3">
      <c r="A11" s="1">
        <v>6</v>
      </c>
      <c r="B11" s="1" t="s">
        <v>63</v>
      </c>
      <c r="C11" s="2">
        <v>1</v>
      </c>
      <c r="D11" s="2" t="s">
        <v>57</v>
      </c>
      <c r="E11" s="73">
        <v>0</v>
      </c>
      <c r="F11" s="73">
        <v>0</v>
      </c>
      <c r="G11" s="73">
        <v>0</v>
      </c>
      <c r="H11" s="73">
        <v>0</v>
      </c>
      <c r="I11" s="73">
        <v>1</v>
      </c>
      <c r="J11" s="73">
        <v>0</v>
      </c>
      <c r="K11" s="73">
        <v>0</v>
      </c>
      <c r="L11" s="73">
        <v>1</v>
      </c>
      <c r="M11" s="73">
        <v>2</v>
      </c>
      <c r="N11" s="73">
        <v>0</v>
      </c>
      <c r="O11" s="73">
        <v>0</v>
      </c>
      <c r="P11" s="73">
        <v>1</v>
      </c>
      <c r="Q11" s="73">
        <v>2</v>
      </c>
      <c r="R11" s="73">
        <v>1</v>
      </c>
      <c r="S11" s="73">
        <v>0</v>
      </c>
      <c r="T11" s="73">
        <v>1</v>
      </c>
      <c r="U11" s="73">
        <v>0</v>
      </c>
      <c r="V11" s="73">
        <v>0</v>
      </c>
      <c r="W11" s="73">
        <v>1</v>
      </c>
      <c r="X11" s="73">
        <v>1</v>
      </c>
      <c r="Y11" s="1"/>
      <c r="Z11" s="1"/>
      <c r="AA11" s="1"/>
      <c r="AB11" s="1"/>
      <c r="AC11" s="1"/>
      <c r="AD11" s="72">
        <v>11</v>
      </c>
      <c r="AE11" s="2">
        <v>3</v>
      </c>
      <c r="AF11" s="6">
        <f>9/33*100</f>
        <v>27.27272727272727</v>
      </c>
    </row>
    <row r="12" spans="1:55" x14ac:dyDescent="0.3">
      <c r="A12" s="1">
        <v>7</v>
      </c>
      <c r="B12" s="1" t="s">
        <v>64</v>
      </c>
      <c r="C12" s="2">
        <v>2</v>
      </c>
      <c r="D12" s="2" t="s">
        <v>57</v>
      </c>
      <c r="E12" s="73" t="s">
        <v>60</v>
      </c>
      <c r="F12" s="73">
        <v>0</v>
      </c>
      <c r="G12" s="73">
        <v>0</v>
      </c>
      <c r="H12" s="73">
        <v>0</v>
      </c>
      <c r="I12" s="73">
        <v>1</v>
      </c>
      <c r="J12" s="73">
        <v>0</v>
      </c>
      <c r="K12" s="73">
        <v>1</v>
      </c>
      <c r="L12" s="73">
        <v>0</v>
      </c>
      <c r="M12" s="73">
        <v>1</v>
      </c>
      <c r="N12" s="73">
        <v>1</v>
      </c>
      <c r="O12" s="73">
        <v>0</v>
      </c>
      <c r="P12" s="73">
        <v>0</v>
      </c>
      <c r="Q12" s="73" t="s">
        <v>60</v>
      </c>
      <c r="R12" s="73">
        <v>1</v>
      </c>
      <c r="S12" s="73" t="s">
        <v>60</v>
      </c>
      <c r="T12" s="73">
        <v>1</v>
      </c>
      <c r="U12" s="73">
        <v>1</v>
      </c>
      <c r="V12" s="73">
        <v>1</v>
      </c>
      <c r="W12" s="73">
        <v>1</v>
      </c>
      <c r="X12" s="73">
        <v>1</v>
      </c>
      <c r="Y12" s="1"/>
      <c r="Z12" s="1"/>
      <c r="AA12" s="1"/>
      <c r="AB12" s="1"/>
      <c r="AC12" s="1"/>
      <c r="AD12" s="72">
        <v>10</v>
      </c>
      <c r="AE12" s="2">
        <v>3</v>
      </c>
      <c r="AF12" s="6">
        <f>10/33*100</f>
        <v>30.303030303030305</v>
      </c>
      <c r="AH12" s="87" t="s">
        <v>53</v>
      </c>
      <c r="AI12" s="87"/>
      <c r="AJ12" s="64">
        <f>COUNTIF(AF6:AF24,100)</f>
        <v>0</v>
      </c>
    </row>
    <row r="13" spans="1:55" x14ac:dyDescent="0.3">
      <c r="A13" s="1">
        <v>8</v>
      </c>
      <c r="B13" s="1" t="s">
        <v>65</v>
      </c>
      <c r="C13" s="2">
        <v>1</v>
      </c>
      <c r="D13" s="2" t="s">
        <v>57</v>
      </c>
      <c r="E13" s="73">
        <v>1</v>
      </c>
      <c r="F13" s="73">
        <v>1</v>
      </c>
      <c r="G13" s="73">
        <v>2</v>
      </c>
      <c r="H13" s="73">
        <v>1</v>
      </c>
      <c r="I13" s="73">
        <v>0</v>
      </c>
      <c r="J13" s="73">
        <v>1</v>
      </c>
      <c r="K13" s="73">
        <v>2</v>
      </c>
      <c r="L13" s="73" t="s">
        <v>60</v>
      </c>
      <c r="M13" s="73" t="s">
        <v>60</v>
      </c>
      <c r="N13" s="73" t="s">
        <v>60</v>
      </c>
      <c r="O13" s="73">
        <v>1</v>
      </c>
      <c r="P13" s="73">
        <v>1</v>
      </c>
      <c r="Q13" s="73">
        <v>2</v>
      </c>
      <c r="R13" s="73">
        <v>1</v>
      </c>
      <c r="S13" s="73">
        <v>2</v>
      </c>
      <c r="T13" s="73">
        <v>1</v>
      </c>
      <c r="U13" s="73">
        <v>1</v>
      </c>
      <c r="V13" s="73">
        <v>1</v>
      </c>
      <c r="W13" s="73">
        <v>2</v>
      </c>
      <c r="X13" s="73">
        <v>1</v>
      </c>
      <c r="Y13" s="1"/>
      <c r="Z13" s="1"/>
      <c r="AA13" s="1"/>
      <c r="AB13" s="1"/>
      <c r="AC13" s="1"/>
      <c r="AD13" s="72">
        <v>22</v>
      </c>
      <c r="AE13" s="2">
        <v>4</v>
      </c>
      <c r="AF13" s="6">
        <f>16/33*100</f>
        <v>48.484848484848484</v>
      </c>
      <c r="AH13" s="88" t="s">
        <v>17</v>
      </c>
      <c r="AI13" s="89"/>
      <c r="AJ13" s="7">
        <f>SUM(AI8:AI10)/$AH$1*100</f>
        <v>100</v>
      </c>
    </row>
    <row r="14" spans="1:55" x14ac:dyDescent="0.3">
      <c r="A14" s="1">
        <v>9</v>
      </c>
      <c r="B14" s="1" t="s">
        <v>66</v>
      </c>
      <c r="C14" s="2">
        <v>1</v>
      </c>
      <c r="D14" s="2" t="s">
        <v>57</v>
      </c>
      <c r="E14" s="73">
        <v>1</v>
      </c>
      <c r="F14" s="73">
        <v>0</v>
      </c>
      <c r="G14" s="73">
        <v>2</v>
      </c>
      <c r="H14" s="73">
        <v>0</v>
      </c>
      <c r="I14" s="73">
        <v>1</v>
      </c>
      <c r="J14" s="73">
        <v>1</v>
      </c>
      <c r="K14" s="73">
        <v>1</v>
      </c>
      <c r="L14" s="73">
        <v>0</v>
      </c>
      <c r="M14" s="73">
        <v>1</v>
      </c>
      <c r="N14" s="73">
        <v>0</v>
      </c>
      <c r="O14" s="73">
        <v>1</v>
      </c>
      <c r="P14" s="73">
        <v>0</v>
      </c>
      <c r="Q14" s="73">
        <v>2</v>
      </c>
      <c r="R14" s="73">
        <v>1</v>
      </c>
      <c r="S14" s="73">
        <v>0</v>
      </c>
      <c r="T14" s="73">
        <v>0</v>
      </c>
      <c r="U14" s="73">
        <v>1</v>
      </c>
      <c r="V14" s="73">
        <v>2</v>
      </c>
      <c r="W14" s="73">
        <v>2</v>
      </c>
      <c r="X14" s="73">
        <v>0</v>
      </c>
      <c r="Y14" s="1"/>
      <c r="Z14" s="1"/>
      <c r="AA14" s="1"/>
      <c r="AB14" s="1"/>
      <c r="AC14" s="1"/>
      <c r="AD14" s="72">
        <v>16</v>
      </c>
      <c r="AE14" s="2">
        <v>3</v>
      </c>
      <c r="AF14" s="6">
        <f>12/33*100</f>
        <v>36.363636363636367</v>
      </c>
      <c r="AH14" s="88" t="s">
        <v>31</v>
      </c>
      <c r="AI14" s="89"/>
      <c r="AJ14" s="7">
        <f>SUM(AI9:AI10)/$AH$1*100</f>
        <v>52.631578947368418</v>
      </c>
    </row>
    <row r="15" spans="1:55" x14ac:dyDescent="0.3">
      <c r="A15" s="1">
        <v>10</v>
      </c>
      <c r="B15" s="1" t="s">
        <v>67</v>
      </c>
      <c r="C15" s="2">
        <v>2</v>
      </c>
      <c r="D15" s="2" t="s">
        <v>57</v>
      </c>
      <c r="E15" s="73">
        <v>1</v>
      </c>
      <c r="F15" s="73">
        <v>0</v>
      </c>
      <c r="G15" s="73">
        <v>1</v>
      </c>
      <c r="H15" s="73">
        <v>0</v>
      </c>
      <c r="I15" s="73">
        <v>1</v>
      </c>
      <c r="J15" s="73">
        <v>0</v>
      </c>
      <c r="K15" s="73">
        <v>1</v>
      </c>
      <c r="L15" s="73">
        <v>1</v>
      </c>
      <c r="M15" s="73">
        <v>2</v>
      </c>
      <c r="N15" s="73">
        <v>1</v>
      </c>
      <c r="O15" s="73">
        <v>1</v>
      </c>
      <c r="P15" s="73">
        <v>1</v>
      </c>
      <c r="Q15" s="73">
        <v>2</v>
      </c>
      <c r="R15" s="73">
        <v>1</v>
      </c>
      <c r="S15" s="73">
        <v>2</v>
      </c>
      <c r="T15" s="73">
        <v>0</v>
      </c>
      <c r="U15" s="73">
        <v>2</v>
      </c>
      <c r="V15" s="73">
        <v>2</v>
      </c>
      <c r="W15" s="73">
        <v>2</v>
      </c>
      <c r="X15" s="73">
        <v>2</v>
      </c>
      <c r="Y15" s="1"/>
      <c r="Z15" s="1"/>
      <c r="AA15" s="1"/>
      <c r="AB15" s="1"/>
      <c r="AC15" s="1"/>
      <c r="AD15" s="72">
        <v>22</v>
      </c>
      <c r="AE15" s="2">
        <v>4</v>
      </c>
      <c r="AF15" s="6">
        <f>16/33*100</f>
        <v>48.484848484848484</v>
      </c>
      <c r="AH15" s="88" t="s">
        <v>28</v>
      </c>
      <c r="AI15" s="89"/>
      <c r="AJ15" s="7">
        <f>AVERAGE(AD6:AD24)</f>
        <v>18.94736842105263</v>
      </c>
    </row>
    <row r="16" spans="1:55" x14ac:dyDescent="0.3">
      <c r="A16" s="1">
        <v>11</v>
      </c>
      <c r="B16" s="1" t="s">
        <v>68</v>
      </c>
      <c r="C16" s="2">
        <v>1</v>
      </c>
      <c r="D16" s="2" t="s">
        <v>57</v>
      </c>
      <c r="E16" s="73">
        <v>1</v>
      </c>
      <c r="F16" s="73">
        <v>0</v>
      </c>
      <c r="G16" s="73">
        <v>0</v>
      </c>
      <c r="H16" s="73">
        <v>1</v>
      </c>
      <c r="I16" s="73">
        <v>1</v>
      </c>
      <c r="J16" s="73">
        <v>0</v>
      </c>
      <c r="K16" s="73">
        <v>0</v>
      </c>
      <c r="L16" s="73">
        <v>1</v>
      </c>
      <c r="M16" s="73">
        <v>2</v>
      </c>
      <c r="N16" s="73">
        <v>1</v>
      </c>
      <c r="O16" s="73">
        <v>2</v>
      </c>
      <c r="P16" s="73">
        <v>1</v>
      </c>
      <c r="Q16" s="73">
        <v>2</v>
      </c>
      <c r="R16" s="73">
        <v>1</v>
      </c>
      <c r="S16" s="73">
        <v>2</v>
      </c>
      <c r="T16" s="73">
        <v>1</v>
      </c>
      <c r="U16" s="73">
        <v>2</v>
      </c>
      <c r="V16" s="73">
        <v>2</v>
      </c>
      <c r="W16" s="73">
        <v>2</v>
      </c>
      <c r="X16" s="73">
        <v>2</v>
      </c>
      <c r="Y16" s="1"/>
      <c r="Z16" s="1"/>
      <c r="AA16" s="1"/>
      <c r="AB16" s="1"/>
      <c r="AC16" s="1"/>
      <c r="AD16" s="72">
        <v>24</v>
      </c>
      <c r="AE16" s="2">
        <v>4</v>
      </c>
      <c r="AF16" s="6">
        <f>16/33*100</f>
        <v>48.484848484848484</v>
      </c>
      <c r="AH16" s="88" t="s">
        <v>18</v>
      </c>
      <c r="AI16" s="89"/>
      <c r="AJ16" s="7">
        <f>AVERAGE(AE6:AE24)</f>
        <v>3.6315789473684212</v>
      </c>
    </row>
    <row r="17" spans="1:37" x14ac:dyDescent="0.3">
      <c r="A17" s="1">
        <v>12</v>
      </c>
      <c r="B17" s="1" t="s">
        <v>69</v>
      </c>
      <c r="C17" s="2">
        <v>1</v>
      </c>
      <c r="D17" s="2" t="s">
        <v>57</v>
      </c>
      <c r="E17" s="73">
        <v>1</v>
      </c>
      <c r="F17" s="73">
        <v>0</v>
      </c>
      <c r="G17" s="73">
        <v>0</v>
      </c>
      <c r="H17" s="73">
        <v>1</v>
      </c>
      <c r="I17" s="73">
        <v>1</v>
      </c>
      <c r="J17" s="73">
        <v>0</v>
      </c>
      <c r="K17" s="73">
        <v>1</v>
      </c>
      <c r="L17" s="73">
        <v>1</v>
      </c>
      <c r="M17" s="73">
        <v>0</v>
      </c>
      <c r="N17" s="73">
        <v>0</v>
      </c>
      <c r="O17" s="73">
        <v>2</v>
      </c>
      <c r="P17" s="73">
        <v>1</v>
      </c>
      <c r="Q17" s="73">
        <v>2</v>
      </c>
      <c r="R17" s="73">
        <v>0</v>
      </c>
      <c r="S17" s="73">
        <v>2</v>
      </c>
      <c r="T17" s="73">
        <v>2</v>
      </c>
      <c r="U17" s="73">
        <v>0</v>
      </c>
      <c r="V17" s="73">
        <v>0</v>
      </c>
      <c r="W17" s="73">
        <v>2</v>
      </c>
      <c r="X17" s="73">
        <v>2</v>
      </c>
      <c r="Y17" s="1"/>
      <c r="Z17" s="1"/>
      <c r="AA17" s="1"/>
      <c r="AB17" s="1"/>
      <c r="AC17" s="1"/>
      <c r="AD17" s="72">
        <v>18</v>
      </c>
      <c r="AE17" s="2">
        <v>3</v>
      </c>
      <c r="AF17" s="6">
        <f>12/33*100</f>
        <v>36.363636363636367</v>
      </c>
      <c r="AH17" s="88" t="s">
        <v>54</v>
      </c>
      <c r="AI17" s="89"/>
      <c r="AJ17" s="7">
        <f>AVERAGE(AF6:AF24)</f>
        <v>40.669856459330141</v>
      </c>
    </row>
    <row r="18" spans="1:37" x14ac:dyDescent="0.3">
      <c r="A18" s="1">
        <v>13</v>
      </c>
      <c r="B18" s="1" t="s">
        <v>70</v>
      </c>
      <c r="C18" s="2">
        <v>1</v>
      </c>
      <c r="D18" s="2" t="s">
        <v>57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2</v>
      </c>
      <c r="L18" s="73">
        <v>0</v>
      </c>
      <c r="M18" s="73">
        <v>0</v>
      </c>
      <c r="N18" s="73">
        <v>1</v>
      </c>
      <c r="O18" s="73">
        <v>1</v>
      </c>
      <c r="P18" s="73">
        <v>1</v>
      </c>
      <c r="Q18" s="73">
        <v>2</v>
      </c>
      <c r="R18" s="73">
        <v>1</v>
      </c>
      <c r="S18" s="73">
        <v>2</v>
      </c>
      <c r="T18" s="73">
        <v>0</v>
      </c>
      <c r="U18" s="73">
        <v>0</v>
      </c>
      <c r="V18" s="73">
        <v>2</v>
      </c>
      <c r="W18" s="73">
        <v>1</v>
      </c>
      <c r="X18" s="73">
        <v>1</v>
      </c>
      <c r="Y18" s="1"/>
      <c r="Z18" s="1"/>
      <c r="AA18" s="1"/>
      <c r="AB18" s="1"/>
      <c r="AC18" s="1"/>
      <c r="AD18" s="72">
        <v>14</v>
      </c>
      <c r="AE18" s="2">
        <v>3</v>
      </c>
      <c r="AF18" s="6">
        <f>10/33*100</f>
        <v>30.303030303030305</v>
      </c>
    </row>
    <row r="19" spans="1:37" x14ac:dyDescent="0.3">
      <c r="A19" s="1">
        <v>14</v>
      </c>
      <c r="B19" s="1" t="s">
        <v>71</v>
      </c>
      <c r="C19" s="2">
        <v>2</v>
      </c>
      <c r="D19" s="2" t="s">
        <v>57</v>
      </c>
      <c r="E19" s="73">
        <v>1</v>
      </c>
      <c r="F19" s="73">
        <v>2</v>
      </c>
      <c r="G19" s="73">
        <v>1</v>
      </c>
      <c r="H19" s="73">
        <v>0</v>
      </c>
      <c r="I19" s="73">
        <v>0</v>
      </c>
      <c r="J19" s="73">
        <v>1</v>
      </c>
      <c r="K19" s="73">
        <v>0</v>
      </c>
      <c r="L19" s="73">
        <v>1</v>
      </c>
      <c r="M19" s="73">
        <v>2</v>
      </c>
      <c r="N19" s="73">
        <v>1</v>
      </c>
      <c r="O19" s="73">
        <v>1</v>
      </c>
      <c r="P19" s="73">
        <v>1</v>
      </c>
      <c r="Q19" s="73">
        <v>2</v>
      </c>
      <c r="R19" s="73">
        <v>1</v>
      </c>
      <c r="S19" s="73">
        <v>0</v>
      </c>
      <c r="T19" s="73">
        <v>1</v>
      </c>
      <c r="U19" s="73">
        <v>2</v>
      </c>
      <c r="V19" s="73">
        <v>2</v>
      </c>
      <c r="W19" s="73">
        <v>2</v>
      </c>
      <c r="X19" s="73">
        <v>2</v>
      </c>
      <c r="Y19" s="1"/>
      <c r="Z19" s="1"/>
      <c r="AA19" s="1"/>
      <c r="AB19" s="1"/>
      <c r="AC19" s="1"/>
      <c r="AD19" s="72">
        <v>23</v>
      </c>
      <c r="AE19" s="2">
        <v>4</v>
      </c>
      <c r="AF19" s="6">
        <f>16/33*100</f>
        <v>48.484848484848484</v>
      </c>
      <c r="AH19" s="84" t="s">
        <v>52</v>
      </c>
      <c r="AI19" s="85"/>
      <c r="AJ19" s="63" t="s">
        <v>51</v>
      </c>
      <c r="AK19" s="63" t="s">
        <v>50</v>
      </c>
    </row>
    <row r="20" spans="1:37" x14ac:dyDescent="0.3">
      <c r="A20" s="1">
        <v>15</v>
      </c>
      <c r="B20" s="1" t="s">
        <v>72</v>
      </c>
      <c r="C20" s="2">
        <v>1</v>
      </c>
      <c r="D20" s="2" t="s">
        <v>57</v>
      </c>
      <c r="E20" s="73">
        <v>1</v>
      </c>
      <c r="F20" s="73">
        <v>1</v>
      </c>
      <c r="G20" s="73">
        <v>2</v>
      </c>
      <c r="H20" s="73">
        <v>0</v>
      </c>
      <c r="I20" s="73">
        <v>2</v>
      </c>
      <c r="J20" s="73">
        <v>1</v>
      </c>
      <c r="K20" s="73">
        <v>2</v>
      </c>
      <c r="L20" s="73">
        <v>1</v>
      </c>
      <c r="M20" s="73">
        <v>2</v>
      </c>
      <c r="N20" s="73">
        <v>1</v>
      </c>
      <c r="O20" s="73">
        <v>1</v>
      </c>
      <c r="P20" s="73">
        <v>1</v>
      </c>
      <c r="Q20" s="73">
        <v>2</v>
      </c>
      <c r="R20" s="73">
        <v>1</v>
      </c>
      <c r="S20" s="73">
        <v>2</v>
      </c>
      <c r="T20" s="73">
        <v>1</v>
      </c>
      <c r="U20" s="73">
        <v>2</v>
      </c>
      <c r="V20" s="73">
        <v>2</v>
      </c>
      <c r="W20" s="73">
        <v>2</v>
      </c>
      <c r="X20" s="73">
        <v>2</v>
      </c>
      <c r="Y20" s="1"/>
      <c r="Z20" s="1"/>
      <c r="AA20" s="1"/>
      <c r="AB20" s="1"/>
      <c r="AC20" s="1"/>
      <c r="AD20" s="72">
        <v>29</v>
      </c>
      <c r="AE20" s="2">
        <v>5</v>
      </c>
      <c r="AF20" s="6">
        <f>19/33*100</f>
        <v>57.575757575757578</v>
      </c>
      <c r="AH20" s="92" t="s">
        <v>45</v>
      </c>
      <c r="AI20" s="94"/>
      <c r="AJ20" s="69">
        <v>2</v>
      </c>
      <c r="AK20" s="69">
        <f>AJ20/AH1*100</f>
        <v>10.526315789473683</v>
      </c>
    </row>
    <row r="21" spans="1:37" x14ac:dyDescent="0.3">
      <c r="A21" s="1">
        <v>16</v>
      </c>
      <c r="B21" s="1" t="s">
        <v>73</v>
      </c>
      <c r="C21" s="2">
        <v>2</v>
      </c>
      <c r="D21" s="2" t="s">
        <v>57</v>
      </c>
      <c r="E21" s="73">
        <v>0</v>
      </c>
      <c r="F21" s="73">
        <v>0</v>
      </c>
      <c r="G21" s="73">
        <v>0</v>
      </c>
      <c r="H21" s="73">
        <v>0</v>
      </c>
      <c r="I21" s="73">
        <v>1</v>
      </c>
      <c r="J21" s="73">
        <v>1</v>
      </c>
      <c r="K21" s="73">
        <v>0</v>
      </c>
      <c r="L21" s="73">
        <v>0</v>
      </c>
      <c r="M21" s="73">
        <v>0</v>
      </c>
      <c r="N21" s="73">
        <v>1</v>
      </c>
      <c r="O21" s="73">
        <v>2</v>
      </c>
      <c r="P21" s="73">
        <v>1</v>
      </c>
      <c r="Q21" s="73">
        <v>1</v>
      </c>
      <c r="R21" s="73">
        <v>0</v>
      </c>
      <c r="S21" s="73">
        <v>0</v>
      </c>
      <c r="T21" s="73">
        <v>0</v>
      </c>
      <c r="U21" s="73">
        <v>1</v>
      </c>
      <c r="V21" s="73">
        <v>1</v>
      </c>
      <c r="W21" s="73">
        <v>1</v>
      </c>
      <c r="X21" s="73" t="s">
        <v>60</v>
      </c>
      <c r="Y21" s="1"/>
      <c r="Z21" s="1"/>
      <c r="AA21" s="1"/>
      <c r="AB21" s="1"/>
      <c r="AC21" s="1"/>
      <c r="AD21" s="72">
        <v>10</v>
      </c>
      <c r="AE21" s="2">
        <v>3</v>
      </c>
      <c r="AF21" s="6">
        <f>9/33*100</f>
        <v>27.27272727272727</v>
      </c>
      <c r="AH21" s="92" t="s">
        <v>46</v>
      </c>
      <c r="AI21" s="93"/>
      <c r="AJ21" s="69">
        <v>8</v>
      </c>
      <c r="AK21" s="69">
        <f>AJ21/AH1*100</f>
        <v>42.105263157894733</v>
      </c>
    </row>
    <row r="22" spans="1:37" x14ac:dyDescent="0.3">
      <c r="A22" s="1">
        <v>17</v>
      </c>
      <c r="B22" s="1" t="s">
        <v>74</v>
      </c>
      <c r="C22" s="2">
        <v>1</v>
      </c>
      <c r="D22" s="2" t="s">
        <v>57</v>
      </c>
      <c r="E22" s="73">
        <v>1</v>
      </c>
      <c r="F22" s="73">
        <v>0</v>
      </c>
      <c r="G22" s="73">
        <v>1</v>
      </c>
      <c r="H22" s="73">
        <v>1</v>
      </c>
      <c r="I22" s="73">
        <v>1</v>
      </c>
      <c r="J22" s="73">
        <v>1</v>
      </c>
      <c r="K22" s="73">
        <v>2</v>
      </c>
      <c r="L22" s="73">
        <v>0</v>
      </c>
      <c r="M22" s="73">
        <v>2</v>
      </c>
      <c r="N22" s="73">
        <v>1</v>
      </c>
      <c r="O22" s="73">
        <v>0</v>
      </c>
      <c r="P22" s="73">
        <v>2</v>
      </c>
      <c r="Q22" s="73">
        <v>2</v>
      </c>
      <c r="R22" s="73">
        <v>1</v>
      </c>
      <c r="S22" s="73">
        <v>2</v>
      </c>
      <c r="T22" s="73">
        <v>1</v>
      </c>
      <c r="U22" s="73">
        <v>0</v>
      </c>
      <c r="V22" s="73">
        <v>2</v>
      </c>
      <c r="W22" s="73">
        <v>2</v>
      </c>
      <c r="X22" s="73" t="s">
        <v>60</v>
      </c>
      <c r="Y22" s="1"/>
      <c r="Z22" s="1"/>
      <c r="AA22" s="1"/>
      <c r="AB22" s="1"/>
      <c r="AC22" s="1"/>
      <c r="AD22" s="72">
        <v>22</v>
      </c>
      <c r="AE22" s="2">
        <v>4</v>
      </c>
      <c r="AF22" s="6">
        <f>15/33*100</f>
        <v>45.454545454545453</v>
      </c>
      <c r="AH22" s="92" t="s">
        <v>47</v>
      </c>
      <c r="AI22" s="94"/>
      <c r="AJ22" s="69">
        <v>9</v>
      </c>
      <c r="AK22" s="69">
        <f>AJ22/AH1*100</f>
        <v>47.368421052631575</v>
      </c>
    </row>
    <row r="23" spans="1:37" x14ac:dyDescent="0.3">
      <c r="A23" s="1">
        <v>18</v>
      </c>
      <c r="B23" s="1" t="s">
        <v>75</v>
      </c>
      <c r="C23" s="2">
        <v>2</v>
      </c>
      <c r="D23" s="2" t="s">
        <v>57</v>
      </c>
      <c r="E23" s="73">
        <v>0</v>
      </c>
      <c r="F23" s="73">
        <v>0</v>
      </c>
      <c r="G23" s="73">
        <v>0</v>
      </c>
      <c r="H23" s="73">
        <v>0</v>
      </c>
      <c r="I23" s="73">
        <v>1</v>
      </c>
      <c r="J23" s="73">
        <v>0</v>
      </c>
      <c r="K23" s="73">
        <v>1</v>
      </c>
      <c r="L23" s="73">
        <v>1</v>
      </c>
      <c r="M23" s="73">
        <v>0</v>
      </c>
      <c r="N23" s="73">
        <v>0</v>
      </c>
      <c r="O23" s="73">
        <v>1</v>
      </c>
      <c r="P23" s="73">
        <v>2</v>
      </c>
      <c r="Q23" s="73">
        <v>1</v>
      </c>
      <c r="R23" s="73">
        <v>0</v>
      </c>
      <c r="S23" s="73">
        <v>0</v>
      </c>
      <c r="T23" s="73">
        <v>1</v>
      </c>
      <c r="U23" s="73">
        <v>1</v>
      </c>
      <c r="V23" s="73">
        <v>1</v>
      </c>
      <c r="W23" s="73">
        <v>2</v>
      </c>
      <c r="X23" s="73">
        <v>0</v>
      </c>
      <c r="Y23" s="1"/>
      <c r="Z23" s="1"/>
      <c r="AA23" s="1"/>
      <c r="AB23" s="1"/>
      <c r="AC23" s="1"/>
      <c r="AD23" s="72">
        <v>12</v>
      </c>
      <c r="AE23" s="2">
        <v>3</v>
      </c>
      <c r="AF23" s="6">
        <f>10/33*100</f>
        <v>30.303030303030305</v>
      </c>
      <c r="AH23" s="92" t="s">
        <v>48</v>
      </c>
      <c r="AI23" s="94"/>
      <c r="AJ23" s="69">
        <f>COUNTIF(AF6:AF24,"&gt;=50")-AJ22-AJ21-AJ20</f>
        <v>-17</v>
      </c>
      <c r="AK23" s="69">
        <f>AJ23/AH1*100</f>
        <v>-89.473684210526315</v>
      </c>
    </row>
    <row r="24" spans="1:37" x14ac:dyDescent="0.3">
      <c r="A24" s="1">
        <v>19</v>
      </c>
      <c r="B24" s="1" t="s">
        <v>76</v>
      </c>
      <c r="C24" s="2">
        <v>1</v>
      </c>
      <c r="D24" s="2" t="s">
        <v>77</v>
      </c>
      <c r="E24" s="73">
        <v>1</v>
      </c>
      <c r="F24" s="73">
        <v>1</v>
      </c>
      <c r="G24" s="73">
        <v>2</v>
      </c>
      <c r="H24" s="73">
        <v>0</v>
      </c>
      <c r="I24" s="73">
        <v>0</v>
      </c>
      <c r="J24" s="73">
        <v>1</v>
      </c>
      <c r="K24" s="73">
        <v>0</v>
      </c>
      <c r="L24" s="73">
        <v>1</v>
      </c>
      <c r="M24" s="73">
        <v>2</v>
      </c>
      <c r="N24" s="73">
        <v>1</v>
      </c>
      <c r="O24" s="73">
        <v>0</v>
      </c>
      <c r="P24" s="73">
        <v>1</v>
      </c>
      <c r="Q24" s="73">
        <v>2</v>
      </c>
      <c r="R24" s="73">
        <v>1</v>
      </c>
      <c r="S24" s="73">
        <v>1</v>
      </c>
      <c r="T24" s="73">
        <v>0</v>
      </c>
      <c r="U24" s="73">
        <v>1</v>
      </c>
      <c r="V24" s="73">
        <v>0</v>
      </c>
      <c r="W24" s="73">
        <v>2</v>
      </c>
      <c r="X24" s="73">
        <v>2</v>
      </c>
      <c r="Y24" s="1"/>
      <c r="Z24" s="1"/>
      <c r="AA24" s="1"/>
      <c r="AB24" s="1"/>
      <c r="AC24" s="1"/>
      <c r="AD24" s="72">
        <v>19</v>
      </c>
      <c r="AE24" s="2">
        <v>3</v>
      </c>
      <c r="AF24" s="6">
        <f>14/33*100</f>
        <v>42.424242424242422</v>
      </c>
      <c r="AH24" s="92" t="s">
        <v>49</v>
      </c>
      <c r="AI24" s="94"/>
      <c r="AJ24" s="69">
        <f>COUNTIF(AF6:AF24,"&lt;50")</f>
        <v>17</v>
      </c>
      <c r="AK24" s="69">
        <f>AJ24/AH1*100</f>
        <v>89.473684210526315</v>
      </c>
    </row>
    <row r="25" spans="1:37" x14ac:dyDescent="0.3">
      <c r="A25" s="1"/>
      <c r="B25" s="1"/>
      <c r="C25" s="2"/>
      <c r="D25" s="2"/>
      <c r="E25" s="7">
        <f t="shared" ref="E25:X25" si="13">AVERAGE(E6:E24)/E1*100</f>
        <v>72.222222222222214</v>
      </c>
      <c r="F25" s="7">
        <f t="shared" si="13"/>
        <v>18.421052631578945</v>
      </c>
      <c r="G25" s="7">
        <f t="shared" si="13"/>
        <v>39.473684210526315</v>
      </c>
      <c r="H25" s="7">
        <f t="shared" si="13"/>
        <v>38.888888888888893</v>
      </c>
      <c r="I25" s="7">
        <f t="shared" si="13"/>
        <v>44.736842105263158</v>
      </c>
      <c r="J25" s="7">
        <f t="shared" si="13"/>
        <v>52.631578947368418</v>
      </c>
      <c r="K25" s="7">
        <f t="shared" si="13"/>
        <v>47.368421052631575</v>
      </c>
      <c r="L25" s="7">
        <f t="shared" si="13"/>
        <v>70.588235294117652</v>
      </c>
      <c r="M25" s="7">
        <f t="shared" si="13"/>
        <v>63.888888888888886</v>
      </c>
      <c r="N25" s="7">
        <f t="shared" si="13"/>
        <v>72.222222222222214</v>
      </c>
      <c r="O25" s="7">
        <f t="shared" si="13"/>
        <v>52.631578947368418</v>
      </c>
      <c r="P25" s="7">
        <f t="shared" si="13"/>
        <v>50</v>
      </c>
      <c r="Q25" s="7">
        <f t="shared" si="13"/>
        <v>188.88888888888889</v>
      </c>
      <c r="R25" s="7">
        <f t="shared" si="13"/>
        <v>41.666666666666671</v>
      </c>
      <c r="S25" s="7">
        <f t="shared" si="13"/>
        <v>111.76470588235294</v>
      </c>
      <c r="T25" s="7">
        <f t="shared" si="13"/>
        <v>38.235294117647058</v>
      </c>
      <c r="U25" s="7">
        <f t="shared" si="13"/>
        <v>52.631578947368418</v>
      </c>
      <c r="V25" s="7">
        <f t="shared" si="13"/>
        <v>68.421052631578945</v>
      </c>
      <c r="W25" s="7">
        <f t="shared" si="13"/>
        <v>89.473684210526315</v>
      </c>
      <c r="X25" s="7">
        <f t="shared" si="13"/>
        <v>70.588235294117652</v>
      </c>
      <c r="Y25" s="7"/>
      <c r="Z25" s="7"/>
      <c r="AA25" s="7"/>
      <c r="AB25" s="7"/>
      <c r="AC25" s="7"/>
      <c r="AD25" s="34">
        <f>AVERAGE(AD6:AD24)</f>
        <v>18.94736842105263</v>
      </c>
      <c r="AE25" s="34">
        <f>AVERAGE(AE6:AE24)</f>
        <v>3.6315789473684212</v>
      </c>
      <c r="AF25" s="34">
        <f>AVERAGE(AF6:AF24)</f>
        <v>40.669856459330141</v>
      </c>
      <c r="AH25" s="27"/>
      <c r="AI25" s="27"/>
      <c r="AJ25" s="27"/>
    </row>
    <row r="26" spans="1:37" s="27" customFormat="1" x14ac:dyDescent="0.3">
      <c r="C26" s="35"/>
      <c r="D26" s="35"/>
      <c r="AD26" s="36"/>
      <c r="AE26" s="35"/>
      <c r="AH26"/>
      <c r="AI26"/>
      <c r="AJ26"/>
    </row>
    <row r="27" spans="1:37" ht="322.5" customHeight="1" x14ac:dyDescent="0.3">
      <c r="E27" s="70" t="str">
        <f>'2'!B3</f>
        <v>1.1. Изображения земной поверхности. Глобус и географическая карта.
Развитие географических знаний о Земле.
	Умение определять понятия, устанавливать аналогии.
Сформированность представлений о географии, ее роли в освоении планеты человеком.
Сформированность представлений об основных этапах географического освоения Земли, открытиях великих путешественников.
Сформированность представлений о географических объектах.
Владение основами картографической грамотности и использования географической карты для решения разнообразных задач.
Навыки использования различных источников географической информации для решения учебных задач</v>
      </c>
      <c r="F27" s="70" t="str">
        <f>'2'!B4</f>
        <v>1.2. Изображения земной поверхности. Глобус и географическая карта.
Развитие географических знаний о Земле.
	Умение определять понятия, устанавливать аналогии.
Сформированность представлений о географии, ее роли в освоении планеты человеком.
Сформированность представлений об основных этапах географического освоения Земли, открытиях великих путешественников.
Сформированность представлений о географических объектах.
Владение основами картографической грамотности и использования географической карты для решения разнообразных задач.
Навыки использования различных источников географической информации для решения учебных задач</v>
      </c>
      <c r="G27" s="70" t="str">
        <f>'2'!B5</f>
        <v>2.1. Изображения земной поверхности. Географическая карта.	Владение основами картографической грамотности и использования географической карты для решения разнообразных задач.
Навыки использования различных источников географической информации для решения учебных задач.
Сформированность представлений о географических объектах. Смысловое чтение
Умение оценивать правильность выполнения учебной задачи</v>
      </c>
      <c r="H27" s="70" t="str">
        <f>'2'!B6</f>
        <v>2.2. Изображения земной поверхности. Географическая карта.	Владение основами картографической грамотности и использования географической карты для решения разнообразных задач.
Навыки использования различных источников географической информации для решения учебных задач.
Сформированность представлений о географических объектах. Смысловое чтение
Умение оценивать правильность выполнения учебной задачи</v>
      </c>
      <c r="I27" s="70" t="str">
        <f>'2'!B7</f>
        <v>3.1. Изображения земной поверхности. План местности.	Умение применять и преобразовывать знаки и символы, модели и схемы для решения учебных и познавательных задач.
Умение устанавливать причинно-следственные связи, строить логическое рассуждение, умозаключение и делать выводы.
Владение основами картографической грамотности и использования географической карты для решения разнообразных задач.
Умение применять географическое мышление в познавательной практике.
Сформированность представлений о необходимости географических знаний для решения практических задач</v>
      </c>
      <c r="J27" s="70" t="str">
        <f>'2'!B8</f>
        <v>3.2. Изображения земной поверхности. План местности.	Умение применять и преобразовывать знаки и символы, модели и схемы для решения учебных и познавательных задач.
Умение устанавливать причинно-следственные связи, строить логическое рассуждение, умозаключение и делать выводы.
Владение основами картографической грамотности и использования географической карты для решения разнообразных задач.
Умение применять географическое мышление в познавательной практике.
Сформированность представлений о необходимости географических знаний для решения практических задач</v>
      </c>
      <c r="K27" s="70" t="str">
        <f>'2'!B9</f>
        <v>3.3. Изображения земной поверхности. План местности.	Умение применять и преобразовывать знаки и символы, модели и схемы для решения учебных и познавательных задач.
Умение устанавливать причинно-следственные связи, строить логическое рассуждение, умозаключение и делать выводы.
Владение основами картографической грамотности и использования географической карты для решения разнообразных задач.
Умение применять географическое мышление в познавательной практике.
Сформированность представлений о необходимости географических знаний для решения практических задач</v>
      </c>
      <c r="L27" s="70" t="str">
        <f>'2'!B10</f>
        <v>4.1. Земля – часть Солнечной системы. Движения Земли и их следствия.
	Умение устанавливать причинно- следственные связи, строить логическое рассуждение, умозаключение и делать выводы.
Навыки использования различных источников географической информации для решения учебных задач.
Умение применять географическое мышление в познавательной практике.
Сформированность представлений и основополагающих теоретических знаний о целостности и неоднородности Земли как планеты в пространстве и во времени</v>
      </c>
      <c r="M27" s="70" t="str">
        <f>'2'!B11</f>
        <v>4.2. Земля – часть Солнечной системы. Движения Земли и их следствия.
	Умение устанавливать причинно- следственные связи, строить логическое рассуждение, умозаключение и делать выводы.
Навыки использования различных источников географической информации для решения учебных задач.
Умение применять географическое мышление в познавательной практике.
Сформированность представлений и основополагающих теоретических знаний о целостности и неоднородности Земли как планеты в пространстве и во времени</v>
      </c>
      <c r="N27" s="70" t="str">
        <f>'2'!B12</f>
        <v>4.3. Земля – часть Солнечной системы. Движения Земли и их следствия.
	Умение устанавливать причинно- следственные связи, строить логическое рассуждение, умозаключение и делать выводы.
Навыки использования различных источников географической информации для решения учебных задач.
Умение применять географическое мышление в познавательной практике.
Сформированность представлений и основополагающих теоретических знаний о целостности и неоднородности Земли как планеты в пространстве и во времени</v>
      </c>
      <c r="O27" s="70" t="str">
        <f>'2'!B13</f>
        <v>5.1. Географическая оболочка. 
Природные зоны Земли..	Умение определять понятия, устанавливать аналогии, классифицировать.
Умение устанавливать причинно-следственные связи. 
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природы Земли.
Сформированность представлений о географических объектах, явлениях, закономерностях; владение понятийным аппаратом географии</v>
      </c>
      <c r="P27" s="70" t="str">
        <f>'2'!B14</f>
        <v>5.2. Географическая оболочка. 
Природные зоны Земли.. Умение определять понятия, устанавливать аналогии, классифицировать.
Умение устанавливать причинно-следственные связи. 
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природы Земли.
Сформированность представлений о географических объектах, явлениях, закономерностях; владение понятийным аппаратом географии</v>
      </c>
      <c r="Q27" s="70" t="str">
        <f>'2'!B15</f>
        <v>6.1. Атмосфера – воздушная оболочка Земли. Температура воздуха. Суточный и годовой ход температур и его графическое отображение.
Вода в атмосфере и атмосферные осадки.
Диаграмма годового количества осадков.
Ветер. Графическое отображение направления ветра. Роза ветров.
Погода.	Умение применять и преобразовывать знаки и символы, модели и схемы для решения учебных и познавательных задач.
Практические умения и навыки использования количественных и качественных характеристик компонентов географической среды.
Навыки использования различных источников географической информации для решения учебных задач.
Смысловое чтение</v>
      </c>
      <c r="R27" s="70" t="str">
        <f>'2'!B16</f>
        <v>6.2. Атмосфера – воздушная оболочка Земли. Температура воздуха. Суточный и годовой ход температур и его графическое отображение.
Вода в атмосфере и атмосферные осадки.
Диаграмма годового количества осадков.
Ветер. Графическое отображение направления ветра. Роза ветров.
Погода.	Умение применять и преобразовывать знаки и символы, модели и схемы для решения учебных и познавательных задач.
Практические умения и навыки использования количественных и качественных характеристик компонентов географической среды.
Навыки использования различных источников географической информации для решения учебных задач.
Смысловое чтение</v>
      </c>
      <c r="S27" s="70" t="str">
        <f>'2'!B17</f>
        <v>6.3. Атмосфера – воздушная оболочка Земли. Температура воздуха. Суточный и годовой ход температур и его графическое отображение.
Вода в атмосфере и атмосферные осадки.
Диаграмма годового количества осадков.
Ветер. Графическое отображение направления ветра. Роза ветров.
Погода.	Умение применять и преобразовывать знаки и символы, модели и схемы для решения учебных и познавательных задач.
Практические умения и навыки использования количественных и качественных характеристик компонентов географической среды.
Навыки использования различных источников географической информации для решения учебных задач.
Смысловое чтение</v>
      </c>
      <c r="T27" s="70" t="str">
        <f>'2'!B18</f>
        <v>7. Сформированность представлений о географических объектах, процессах, явлениях, закономерностях; владение понятийным аппаратом географии.
Смысловое чтение</v>
      </c>
      <c r="U27" s="70" t="str">
        <f>'2'!B19</f>
        <v>8. Стихийные природные явления.
	Сформированность представлений о географических объектах, процессах, явлениях, закономерностях; владение понятийным аппаратом географии.
Умение определять понятия, устанавливать аналогии.
Умения и навыки использования разнообразных географических знаний для объяснения и оценки явлений и процессов, самостоятельного оценивания уровня безопасности окружающей среды, соблюдения мер безопасности в случае природных стихийных бедствий.</v>
      </c>
      <c r="V27" s="70" t="str">
        <f>'2'!B20</f>
        <v>9.1. Человечество на Земле.	Практические умения и навыки использования количественных и качественных характеристик компонентов географической среды. 
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жизни, культуры и хозяйственной деятельности людей на разных материках и в отдельных странах.
Умение применять географическое мышление в познавательной практике.
Навыки использования различных источников географической информации для решения учебных задач</v>
      </c>
      <c r="W27" s="70" t="str">
        <f>'2'!B21</f>
        <v>9.2. Человечество на Земле.	Практические умения и навыки использования количественных и качественных характеристик компонентов географической среды. 
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жизни, культуры и хозяйственной деятельности людей на разных материках и в отдельных странах.
Умение применять географическое мышление в познавательной практике.
Навыки использования различных источников географической информации для решения учебных задач</v>
      </c>
      <c r="X27" s="70" t="str">
        <f>'2'!B22</f>
        <v>9.3. Человечество на Земле.	Практические умения и навыки использования количественных и качественных характеристик компонентов географической среды. 
Сформированность представлений и основополагающих теоретических знаний о целостности и неоднородности Земли как планеты в пространстве и во времени, особенностях жизни, культуры и хозяйственной деятельности людей на разных материках и в отдельных странах.
Умение применять географическое мышление в познавательной практике.
Навыки использования различных источников географической информации для решения учебных задач</v>
      </c>
      <c r="Y27" s="70" t="e">
        <f>'2'!#REF!</f>
        <v>#REF!</v>
      </c>
      <c r="Z27" s="70" t="e">
        <f>'2'!#REF!</f>
        <v>#REF!</v>
      </c>
      <c r="AA27" s="70" t="e">
        <f>'2'!#REF!</f>
        <v>#REF!</v>
      </c>
      <c r="AB27" s="70" t="e">
        <f>'2'!#REF!</f>
        <v>#REF!</v>
      </c>
      <c r="AC27" s="70" t="e">
        <f>'2'!#REF!</f>
        <v>#REF!</v>
      </c>
    </row>
    <row r="34" spans="3:4" x14ac:dyDescent="0.3">
      <c r="C34"/>
      <c r="D34"/>
    </row>
    <row r="35" spans="3:4" x14ac:dyDescent="0.3">
      <c r="C35"/>
      <c r="D35"/>
    </row>
    <row r="36" spans="3:4" x14ac:dyDescent="0.3">
      <c r="C36"/>
      <c r="D36"/>
    </row>
    <row r="37" spans="3:4" x14ac:dyDescent="0.3">
      <c r="C37"/>
      <c r="D37"/>
    </row>
    <row r="39" spans="3:4" x14ac:dyDescent="0.3">
      <c r="C39"/>
      <c r="D39"/>
    </row>
    <row r="40" spans="3:4" x14ac:dyDescent="0.3">
      <c r="C40"/>
      <c r="D40"/>
    </row>
    <row r="42" spans="3:4" x14ac:dyDescent="0.3">
      <c r="C42"/>
      <c r="D42"/>
    </row>
    <row r="43" spans="3:4" x14ac:dyDescent="0.3">
      <c r="C43"/>
      <c r="D43"/>
    </row>
    <row r="44" spans="3:4" x14ac:dyDescent="0.3">
      <c r="C44"/>
      <c r="D44"/>
    </row>
  </sheetData>
  <mergeCells count="25">
    <mergeCell ref="AH19:AI19"/>
    <mergeCell ref="AH20:AI20"/>
    <mergeCell ref="AH22:AI22"/>
    <mergeCell ref="AH23:AI23"/>
    <mergeCell ref="AH24:AI24"/>
    <mergeCell ref="AH21:AI21"/>
    <mergeCell ref="AH12:AI12"/>
    <mergeCell ref="BB1:BC1"/>
    <mergeCell ref="BB2:BC2"/>
    <mergeCell ref="BB3:BC3"/>
    <mergeCell ref="BB4:BC4"/>
    <mergeCell ref="BB5:BC5"/>
    <mergeCell ref="AH13:AI13"/>
    <mergeCell ref="AH14:AI14"/>
    <mergeCell ref="AH15:AI15"/>
    <mergeCell ref="AH16:AI16"/>
    <mergeCell ref="AH17:AI17"/>
    <mergeCell ref="AE3:AE5"/>
    <mergeCell ref="AF3:AF5"/>
    <mergeCell ref="A3:A5"/>
    <mergeCell ref="B3:B5"/>
    <mergeCell ref="C3:C5"/>
    <mergeCell ref="D3:D5"/>
    <mergeCell ref="E3:AC3"/>
    <mergeCell ref="AD3:AD5"/>
  </mergeCells>
  <conditionalFormatting sqref="AE6:AE24"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2</formula>
    </cfRule>
    <cfRule type="cellIs" dxfId="2" priority="10" operator="equal">
      <formula>5</formula>
    </cfRule>
  </conditionalFormatting>
  <conditionalFormatting sqref="E25:AC25">
    <cfRule type="cellIs" dxfId="1" priority="5" operator="lessThan">
      <formula>50</formula>
    </cfRule>
    <cfRule type="cellIs" dxfId="0" priority="6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B3" sqref="B3"/>
    </sheetView>
  </sheetViews>
  <sheetFormatPr defaultRowHeight="14.4" x14ac:dyDescent="0.3"/>
  <cols>
    <col min="2" max="2" width="24" customWidth="1"/>
    <col min="3" max="7" width="9.33203125" bestFit="1" customWidth="1"/>
    <col min="8" max="8" width="11.5546875" bestFit="1" customWidth="1"/>
    <col min="9" max="9" width="10.44140625" bestFit="1" customWidth="1"/>
    <col min="10" max="10" width="9.33203125" bestFit="1" customWidth="1"/>
    <col min="11" max="11" width="9.33203125" customWidth="1"/>
    <col min="12" max="12" width="11.5546875" bestFit="1" customWidth="1"/>
  </cols>
  <sheetData>
    <row r="1" spans="1:13" s="17" customFormat="1" ht="21" customHeight="1" x14ac:dyDescent="0.3">
      <c r="A1" s="95" t="s">
        <v>2</v>
      </c>
      <c r="B1" s="97" t="s">
        <v>19</v>
      </c>
      <c r="C1" s="99" t="s">
        <v>20</v>
      </c>
      <c r="D1" s="101" t="s">
        <v>42</v>
      </c>
      <c r="E1" s="102"/>
      <c r="F1" s="102"/>
      <c r="G1" s="102"/>
      <c r="H1" s="102"/>
      <c r="I1" s="102"/>
      <c r="J1" s="102"/>
      <c r="K1" s="102"/>
      <c r="L1" s="103"/>
      <c r="M1" s="16"/>
    </row>
    <row r="2" spans="1:13" s="17" customFormat="1" ht="106.5" customHeight="1" x14ac:dyDescent="0.3">
      <c r="A2" s="96"/>
      <c r="B2" s="98"/>
      <c r="C2" s="100"/>
      <c r="D2" s="52" t="s">
        <v>21</v>
      </c>
      <c r="E2" s="52" t="s">
        <v>22</v>
      </c>
      <c r="F2" s="52" t="s">
        <v>23</v>
      </c>
      <c r="G2" s="52" t="s">
        <v>24</v>
      </c>
      <c r="H2" s="53" t="s">
        <v>29</v>
      </c>
      <c r="I2" s="53" t="s">
        <v>30</v>
      </c>
      <c r="J2" s="58" t="s">
        <v>26</v>
      </c>
      <c r="K2" s="58" t="s">
        <v>25</v>
      </c>
      <c r="L2" s="58" t="s">
        <v>32</v>
      </c>
      <c r="M2" s="18"/>
    </row>
    <row r="3" spans="1:13" s="17" customFormat="1" ht="13.8" x14ac:dyDescent="0.3">
      <c r="A3" s="19" t="s">
        <v>57</v>
      </c>
      <c r="B3" s="20" t="s">
        <v>98</v>
      </c>
      <c r="C3" s="21">
        <f>'7А'!AH1</f>
        <v>19</v>
      </c>
      <c r="D3" s="54">
        <f>'7А'!AI10</f>
        <v>2</v>
      </c>
      <c r="E3" s="54">
        <f>'7А'!AI9</f>
        <v>8</v>
      </c>
      <c r="F3" s="54">
        <f>'7А'!AI8</f>
        <v>9</v>
      </c>
      <c r="G3" s="54">
        <f>'7А'!AI7</f>
        <v>0</v>
      </c>
      <c r="H3" s="55">
        <f>'7А'!AJ13</f>
        <v>100</v>
      </c>
      <c r="I3" s="55">
        <f>'7А'!AJ14</f>
        <v>52.631578947368418</v>
      </c>
      <c r="J3" s="59">
        <f>'7А'!AJ15</f>
        <v>18.94736842105263</v>
      </c>
      <c r="K3" s="59">
        <f>'7А'!AJ16</f>
        <v>3.6315789473684212</v>
      </c>
      <c r="L3" s="59">
        <f>'7А'!AJ17</f>
        <v>40.669856459330141</v>
      </c>
      <c r="M3" s="22"/>
    </row>
    <row r="4" spans="1:13" s="17" customFormat="1" ht="13.8" x14ac:dyDescent="0.3">
      <c r="A4" s="24" t="s">
        <v>55</v>
      </c>
      <c r="B4" s="25" t="s">
        <v>27</v>
      </c>
      <c r="C4" s="23">
        <f>SUM(C3:C3)</f>
        <v>19</v>
      </c>
      <c r="D4" s="56">
        <f>SUM(D3:D3)</f>
        <v>2</v>
      </c>
      <c r="E4" s="56">
        <f>SUM(E3:E3)</f>
        <v>8</v>
      </c>
      <c r="F4" s="56">
        <f>SUM(F3:F3)</f>
        <v>9</v>
      </c>
      <c r="G4" s="56">
        <f>SUM(G3:G3)</f>
        <v>0</v>
      </c>
      <c r="H4" s="57">
        <f>'1'!AF40</f>
        <v>100</v>
      </c>
      <c r="I4" s="57">
        <f>'1'!AF41</f>
        <v>52.631578947368418</v>
      </c>
      <c r="J4" s="60">
        <f>'1'!AF42</f>
        <v>18.94736842105263</v>
      </c>
      <c r="K4" s="60">
        <f>'1'!AF43</f>
        <v>3.6315789473684212</v>
      </c>
      <c r="L4" s="60">
        <f>'1'!AF44</f>
        <v>57.416267942583715</v>
      </c>
      <c r="M4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1</vt:lpstr>
      <vt:lpstr>2</vt:lpstr>
      <vt:lpstr>7А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cp:lastPrinted>2023-01-13T04:10:44Z</cp:lastPrinted>
  <dcterms:created xsi:type="dcterms:W3CDTF">2016-10-24T20:28:15Z</dcterms:created>
  <dcterms:modified xsi:type="dcterms:W3CDTF">2023-01-22T08:46:42Z</dcterms:modified>
</cp:coreProperties>
</file>