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4"/>
  </bookViews>
  <sheets>
    <sheet name="1" sheetId="4" r:id="rId1"/>
    <sheet name="2" sheetId="5" r:id="rId2"/>
    <sheet name="уровни" sheetId="13" r:id="rId3"/>
    <sheet name="7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'1'!$E$3:$AF$24</definedName>
    <definedName name="_xlnm.Print_Area" localSheetId="0">'1'!$A$2:$AF$52</definedName>
  </definedNames>
  <calcPr calcId="145621"/>
</workbook>
</file>

<file path=xl/calcChain.xml><?xml version="1.0" encoding="utf-8"?>
<calcChain xmlns="http://schemas.openxmlformats.org/spreadsheetml/2006/main">
  <c r="AF23" i="11" l="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8" i="11"/>
  <c r="AF7" i="11"/>
  <c r="AF6" i="11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C18" i="5" l="1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7" i="11" s="1"/>
  <c r="T1" i="11"/>
  <c r="AW2" i="11" s="1"/>
  <c r="H18" i="5" s="1"/>
  <c r="E1" i="11"/>
  <c r="AS4" i="11"/>
  <c r="AT4" i="11"/>
  <c r="AU4" i="11"/>
  <c r="AV4" i="11"/>
  <c r="AW4" i="11"/>
  <c r="AS5" i="11"/>
  <c r="AT5" i="11"/>
  <c r="AU5" i="11"/>
  <c r="AV5" i="11"/>
  <c r="AW5" i="11"/>
  <c r="AI7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AE33" i="4"/>
  <c r="AF33" i="4" s="1"/>
  <c r="AF1" i="4"/>
  <c r="Q24" i="4"/>
  <c r="R24" i="4"/>
  <c r="S24" i="4"/>
  <c r="T24" i="4"/>
  <c r="Q27" i="4"/>
  <c r="I15" i="5" s="1"/>
  <c r="G15" i="5" s="1"/>
  <c r="R27" i="4"/>
  <c r="I16" i="5" s="1"/>
  <c r="G16" i="5" s="1"/>
  <c r="S27" i="4"/>
  <c r="I17" i="5" s="1"/>
  <c r="G17" i="5" s="1"/>
  <c r="T27" i="4"/>
  <c r="I18" i="5" s="1"/>
  <c r="G18" i="5" s="1"/>
  <c r="U27" i="4"/>
  <c r="V27" i="4"/>
  <c r="W27" i="4"/>
  <c r="X27" i="4"/>
  <c r="Y27" i="4"/>
  <c r="Z27" i="4"/>
  <c r="AA27" i="4"/>
  <c r="Q29" i="4"/>
  <c r="R29" i="4"/>
  <c r="S29" i="4"/>
  <c r="T29" i="4"/>
  <c r="U29" i="4"/>
  <c r="V29" i="4"/>
  <c r="W29" i="4"/>
  <c r="X29" i="4"/>
  <c r="Y29" i="4"/>
  <c r="Z29" i="4"/>
  <c r="AA29" i="4"/>
  <c r="Q30" i="4"/>
  <c r="R30" i="4"/>
  <c r="S30" i="4"/>
  <c r="T30" i="4"/>
  <c r="U30" i="4"/>
  <c r="V30" i="4"/>
  <c r="W30" i="4"/>
  <c r="X30" i="4"/>
  <c r="Y30" i="4"/>
  <c r="Z30" i="4"/>
  <c r="AA30" i="4"/>
  <c r="R27" i="11" l="1"/>
  <c r="AV2" i="11"/>
  <c r="H17" i="5" s="1"/>
  <c r="Q27" i="11"/>
  <c r="T27" i="11"/>
  <c r="AU3" i="11"/>
  <c r="AT3" i="11"/>
  <c r="AW3" i="11"/>
  <c r="AS3" i="11"/>
  <c r="Y28" i="4"/>
  <c r="U28" i="4"/>
  <c r="Q28" i="4"/>
  <c r="Z28" i="4"/>
  <c r="V28" i="4"/>
  <c r="R28" i="4"/>
  <c r="AA28" i="4"/>
  <c r="W28" i="4"/>
  <c r="S28" i="4"/>
  <c r="X28" i="4"/>
  <c r="T28" i="4"/>
  <c r="P29" i="11"/>
  <c r="O29" i="11"/>
  <c r="N29" i="11"/>
  <c r="M29" i="11"/>
  <c r="L29" i="11"/>
  <c r="K29" i="11"/>
  <c r="J29" i="11"/>
  <c r="I29" i="11"/>
  <c r="H29" i="11"/>
  <c r="G29" i="11"/>
  <c r="F29" i="11"/>
  <c r="E29" i="11"/>
  <c r="AV3" i="11" l="1"/>
  <c r="F27" i="4"/>
  <c r="I4" i="5" s="1"/>
  <c r="G4" i="5" s="1"/>
  <c r="G27" i="4"/>
  <c r="I5" i="5" s="1"/>
  <c r="G5" i="5" s="1"/>
  <c r="H27" i="4"/>
  <c r="I6" i="5" s="1"/>
  <c r="G6" i="5" s="1"/>
  <c r="I27" i="4"/>
  <c r="I7" i="5" s="1"/>
  <c r="G7" i="5" s="1"/>
  <c r="J27" i="4"/>
  <c r="I8" i="5" s="1"/>
  <c r="G8" i="5" s="1"/>
  <c r="K27" i="4"/>
  <c r="I9" i="5" s="1"/>
  <c r="G9" i="5" s="1"/>
  <c r="L27" i="4"/>
  <c r="I10" i="5" s="1"/>
  <c r="G10" i="5" s="1"/>
  <c r="M27" i="4"/>
  <c r="I11" i="5" s="1"/>
  <c r="G11" i="5" s="1"/>
  <c r="N27" i="4"/>
  <c r="I12" i="5" s="1"/>
  <c r="G12" i="5" s="1"/>
  <c r="O27" i="4"/>
  <c r="I13" i="5" s="1"/>
  <c r="G13" i="5" s="1"/>
  <c r="P27" i="4"/>
  <c r="I14" i="5" s="1"/>
  <c r="G14" i="5" s="1"/>
  <c r="AB27" i="4"/>
  <c r="AC27" i="4"/>
  <c r="E27" i="4"/>
  <c r="I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7" i="11"/>
  <c r="AD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AF1" i="11"/>
  <c r="F29" i="4"/>
  <c r="G29" i="4"/>
  <c r="H29" i="4"/>
  <c r="I29" i="4"/>
  <c r="J29" i="4"/>
  <c r="K29" i="4"/>
  <c r="L29" i="4"/>
  <c r="M29" i="4"/>
  <c r="N29" i="4"/>
  <c r="O29" i="4"/>
  <c r="P29" i="4"/>
  <c r="AB29" i="4"/>
  <c r="AC29" i="4"/>
  <c r="E29" i="4"/>
  <c r="AE24" i="4"/>
  <c r="AD24" i="4"/>
  <c r="AJ3" i="11" l="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42" i="4"/>
  <c r="K4" i="6" s="1"/>
  <c r="AF41" i="4"/>
  <c r="J4" i="6" s="1"/>
  <c r="AE36" i="4"/>
  <c r="AF36" i="4" s="1"/>
  <c r="AE35" i="4"/>
  <c r="AE34" i="4"/>
  <c r="AF34" i="4" s="1"/>
  <c r="H3" i="6" l="1"/>
  <c r="AJ24" i="11"/>
  <c r="AK24" i="11" s="1"/>
  <c r="AJ12" i="11"/>
  <c r="AJ17" i="11"/>
  <c r="L3" i="6" s="1"/>
  <c r="AF27" i="11"/>
  <c r="AF40" i="4"/>
  <c r="I4" i="6" s="1"/>
  <c r="C4" i="6"/>
  <c r="AF35" i="4"/>
  <c r="AF39" i="4"/>
  <c r="H4" i="6" s="1"/>
  <c r="G4" i="6"/>
  <c r="F4" i="6"/>
  <c r="D4" i="6"/>
  <c r="E4" i="6"/>
  <c r="AK20" i="11" l="1"/>
  <c r="F30" i="4"/>
  <c r="G30" i="4"/>
  <c r="H30" i="4"/>
  <c r="I30" i="4"/>
  <c r="J30" i="4"/>
  <c r="K30" i="4"/>
  <c r="L30" i="4"/>
  <c r="M30" i="4"/>
  <c r="N30" i="4"/>
  <c r="O30" i="4"/>
  <c r="P30" i="4"/>
  <c r="AB30" i="4"/>
  <c r="AC30" i="4"/>
  <c r="E30" i="4"/>
  <c r="F24" i="4"/>
  <c r="G24" i="4"/>
  <c r="H24" i="4"/>
  <c r="I24" i="4"/>
  <c r="J24" i="4"/>
  <c r="K24" i="4"/>
  <c r="L24" i="4"/>
  <c r="M24" i="4"/>
  <c r="N24" i="4"/>
  <c r="O24" i="4"/>
  <c r="P24" i="4"/>
  <c r="E24" i="4"/>
  <c r="AK21" i="11" l="1"/>
  <c r="AB28" i="4"/>
  <c r="M28" i="4"/>
  <c r="I28" i="4"/>
  <c r="E28" i="4"/>
  <c r="P28" i="4"/>
  <c r="L28" i="4"/>
  <c r="H28" i="4"/>
  <c r="O28" i="4"/>
  <c r="K28" i="4"/>
  <c r="G28" i="4"/>
  <c r="AC28" i="4"/>
  <c r="N28" i="4"/>
  <c r="J28" i="4"/>
  <c r="F28" i="4"/>
  <c r="AF38" i="4" l="1"/>
  <c r="AJ23" i="11"/>
  <c r="AK23" i="11" s="1"/>
  <c r="AK22" i="11"/>
  <c r="J43" i="4"/>
  <c r="K43" i="4" s="1"/>
  <c r="J39" i="4"/>
  <c r="K39" i="4" s="1"/>
  <c r="AF24" i="4"/>
  <c r="AF43" i="4"/>
  <c r="L4" i="6" s="1"/>
  <c r="K40" i="4" l="1"/>
  <c r="K41" i="4" l="1"/>
  <c r="J42" i="4"/>
  <c r="K42" i="4" s="1"/>
</calcChain>
</file>

<file path=xl/sharedStrings.xml><?xml version="1.0" encoding="utf-8"?>
<sst xmlns="http://schemas.openxmlformats.org/spreadsheetml/2006/main" count="250" uniqueCount="94">
  <si>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</si>
  <si>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</si>
  <si>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</si>
  <si>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</si>
  <si>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</si>
  <si>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</si>
  <si>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</si>
  <si>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</si>
  <si>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</si>
  <si>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</si>
  <si>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</si>
  <si>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</si>
  <si>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</si>
  <si>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</si>
  <si>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</si>
  <si>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</si>
  <si>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</si>
  <si>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</si>
  <si>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</si>
  <si>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</si>
  <si>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</si>
  <si>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</si>
  <si>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</si>
  <si>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</si>
  <si>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</si>
  <si>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</si>
  <si>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</si>
  <si>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</si>
  <si>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</si>
  <si>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</si>
  <si>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</si>
  <si>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</si>
  <si>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</si>
  <si>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</si>
  <si>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</si>
  <si>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</si>
  <si>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</si>
  <si>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</si>
  <si>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</si>
  <si>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</si>
  <si>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</si>
  <si>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</si>
  <si>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</si>
  <si>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</si>
  <si>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</si>
  <si>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</si>
  <si>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</si>
  <si>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</si>
  <si>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</si>
  <si>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</si>
  <si>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</si>
  <si>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</si>
  <si>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</si>
  <si>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</si>
  <si>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</si>
  <si>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</si>
  <si>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Аткина Полина</t>
  </si>
  <si>
    <t>7Б</t>
  </si>
  <si>
    <t>х</t>
  </si>
  <si>
    <t>Бабахов Даниил</t>
  </si>
  <si>
    <t>Землянова Валерия</t>
  </si>
  <si>
    <t>Зубенгко Артур</t>
  </si>
  <si>
    <t>Казанков Вячеслав</t>
  </si>
  <si>
    <t>Крикунов Артур</t>
  </si>
  <si>
    <t>Леонова Диана</t>
  </si>
  <si>
    <t>Магомедалиев Магомед</t>
  </si>
  <si>
    <t>Пивоваов Даниил</t>
  </si>
  <si>
    <t>Рахимов Тимур</t>
  </si>
  <si>
    <t>Рыков Антон</t>
  </si>
  <si>
    <t>Рыков Константин</t>
  </si>
  <si>
    <t>Хайров Тимур</t>
  </si>
  <si>
    <t>Козиев Юсуф</t>
  </si>
  <si>
    <t>Цедина Василиса</t>
  </si>
  <si>
    <t>Сорокина Мария</t>
  </si>
  <si>
    <t>Ачапкин Денис</t>
  </si>
  <si>
    <t>Мухтулов Денис</t>
  </si>
  <si>
    <t>1.1. 1.1.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</si>
  <si>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1.2. 1.2.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</si>
  <si>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1.3. 1.3.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</si>
  <si>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2.1. 2.1. Микроскопическое строение растений. Ткани растений.	Устанавливать взаимосвязи между особенностями строения и функциями клеток и тканей, органов и систем органов</t>
  </si>
  <si>
    <t>2.2. 2.2. Микроскопическое строение растений. Ткани растений.	Устанавливать взаимосвязи между особенностями строения и функциями клеток и тканей, органов и систем органов</t>
  </si>
  <si>
    <t>3. 3. Царство Растения. Органы цветкового растения.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</si>
  <si>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4.1. 4.1.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</si>
  <si>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4.2. 4.2.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t>
  </si>
  <si>
    <t>4.3. 4.3.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отличи-тельные признаки биологических объектов</t>
  </si>
  <si>
    <t>5. 5.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отличи-тельные признаки биологических объектов</t>
  </si>
  <si>
    <t>6. 6. Царство Растения.
Органы цветкового
растения.
Жизнедеятельность
цветковых растений.
Многообразие
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t>
  </si>
  <si>
    <t>7. 7. Органы цветкового растения.
Микроскопическое строение растений.	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человека. Работа с биологическим рисунком и микрофотографией</t>
  </si>
  <si>
    <t>8.1. 8.1.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t>
  </si>
  <si>
    <t>8.2. 8.2.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t>
  </si>
  <si>
    <t>9. 9. Царство Растения Органы цветкового растения. Многообразие цветковых растений.	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</si>
  <si>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10. 10. Приемы выращивания, размножения растений и ухода за ними.	Создавать, применять и преобразовывать знаки и символы, модели и схемы для решения учебных и познавательных задач</t>
  </si>
  <si>
    <t>100.0</t>
  </si>
  <si>
    <t>Шик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</si>
</sst>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26E-2"/>
                  <c:y val="4.177949735317016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'1'!$E$39:$I$43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'1'!$K$39:$K$43</c:f>
              <c:numCache>
                <c:formatCode>0.0</c:formatCode>
                <c:ptCount val="5"/>
                <c:pt idx="0">
                  <c:v>11.111111111111111</c:v>
                </c:pt>
                <c:pt idx="1">
                  <c:v>33.333333333333329</c:v>
                </c:pt>
                <c:pt idx="2">
                  <c:v>55.555555555555557</c:v>
                </c:pt>
                <c:pt idx="3">
                  <c:v>-33.333333333333329</c:v>
                </c:pt>
                <c:pt idx="4">
                  <c:v>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'7Б'!$AK$20:$AK$24</c:f>
              <c:numCache>
                <c:formatCode>0.0</c:formatCode>
                <c:ptCount val="5"/>
                <c:pt idx="0">
                  <c:v>11.111111111111111</c:v>
                </c:pt>
                <c:pt idx="1">
                  <c:v>33.333333333333329</c:v>
                </c:pt>
                <c:pt idx="2">
                  <c:v>55.555555555555557</c:v>
                </c:pt>
                <c:pt idx="3">
                  <c:v>-61.111111111111114</c:v>
                </c:pt>
                <c:pt idx="4">
                  <c:v>55.555555555555557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1E-2"/>
          <c:y val="2.088974867658509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81E-2"/>
                  <c:y val="-1.6711798941267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6E-2"/>
                  <c:y val="-1.0444874338292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44.444444444444443</c:v>
                </c:pt>
                <c:pt idx="1">
                  <c:v>44.444444444444443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61120"/>
        <c:axId val="89462656"/>
        <c:axId val="0"/>
      </c:bar3DChart>
      <c:catAx>
        <c:axId val="89461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61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81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81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6E-2"/>
                  <c:y val="-8.3558994706340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46.813725490196077</c:v>
                </c:pt>
                <c:pt idx="1">
                  <c:v>59.027777777777779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04160"/>
        <c:axId val="89405696"/>
        <c:axId val="0"/>
      </c:bar3DChart>
      <c:catAx>
        <c:axId val="89404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05696"/>
        <c:crosses val="autoZero"/>
        <c:auto val="1"/>
        <c:lblAlgn val="ctr"/>
        <c:lblOffset val="100"/>
        <c:noMultiLvlLbl val="0"/>
      </c:catAx>
      <c:valAx>
        <c:axId val="894056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0416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'2'!$D$3:$D$18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77.08</c:v>
                </c:pt>
                <c:pt idx="3">
                  <c:v>100</c:v>
                </c:pt>
                <c:pt idx="4">
                  <c:v>64.58</c:v>
                </c:pt>
                <c:pt idx="5">
                  <c:v>62.5</c:v>
                </c:pt>
                <c:pt idx="6">
                  <c:v>55.21</c:v>
                </c:pt>
                <c:pt idx="7">
                  <c:v>43.75</c:v>
                </c:pt>
                <c:pt idx="8">
                  <c:v>52.08</c:v>
                </c:pt>
                <c:pt idx="9">
                  <c:v>84.38</c:v>
                </c:pt>
                <c:pt idx="10">
                  <c:v>81.25</c:v>
                </c:pt>
                <c:pt idx="11">
                  <c:v>73.959999999999994</c:v>
                </c:pt>
                <c:pt idx="12">
                  <c:v>56.25</c:v>
                </c:pt>
                <c:pt idx="13">
                  <c:v>41.67</c:v>
                </c:pt>
                <c:pt idx="14">
                  <c:v>35.42</c:v>
                </c:pt>
                <c:pt idx="15">
                  <c:v>4.8600000000000003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6656"/>
        <c:axId val="89448448"/>
      </c:lineChart>
      <c:catAx>
        <c:axId val="89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448448"/>
        <c:crosses val="autoZero"/>
        <c:auto val="1"/>
        <c:lblAlgn val="ctr"/>
        <c:lblOffset val="100"/>
        <c:noMultiLvlLbl val="0"/>
      </c:catAx>
      <c:valAx>
        <c:axId val="8944844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8944665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49</xdr:col>
      <xdr:colOff>0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3"/>
  <sheetViews>
    <sheetView topLeftCell="A15" zoomScale="85" zoomScaleNormal="85" workbookViewId="0">
      <selection activeCell="AJ39" sqref="AJ39:AJ40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29" customWidth="1"/>
    <col min="31" max="31" width="8.6640625" style="3" bestFit="1" customWidth="1"/>
  </cols>
  <sheetData>
    <row r="1" spans="1:32" x14ac:dyDescent="0.3">
      <c r="D1" s="30" t="s">
        <v>35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2</v>
      </c>
      <c r="K1" s="4">
        <v>2</v>
      </c>
      <c r="L1" s="4">
        <v>1</v>
      </c>
      <c r="M1" s="4">
        <v>1</v>
      </c>
      <c r="N1" s="4">
        <v>2</v>
      </c>
      <c r="O1" s="4">
        <v>1</v>
      </c>
      <c r="P1" s="4">
        <v>2</v>
      </c>
      <c r="Q1" s="4">
        <v>2</v>
      </c>
      <c r="R1" s="4">
        <v>2</v>
      </c>
      <c r="S1" s="4">
        <v>1</v>
      </c>
      <c r="T1" s="4">
        <v>3</v>
      </c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24</v>
      </c>
    </row>
    <row r="3" spans="1:32" x14ac:dyDescent="0.3">
      <c r="A3" s="83" t="s">
        <v>0</v>
      </c>
      <c r="B3" s="83" t="s">
        <v>1</v>
      </c>
      <c r="C3" s="83" t="s">
        <v>3</v>
      </c>
      <c r="D3" s="83" t="s">
        <v>36</v>
      </c>
      <c r="E3" s="86" t="s">
        <v>6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80" t="s">
        <v>4</v>
      </c>
      <c r="AE3" s="80" t="s">
        <v>5</v>
      </c>
      <c r="AF3" s="83" t="s">
        <v>7</v>
      </c>
    </row>
    <row r="4" spans="1:32" x14ac:dyDescent="0.3">
      <c r="A4" s="84"/>
      <c r="B4" s="84"/>
      <c r="C4" s="84"/>
      <c r="D4" s="8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1"/>
      <c r="AE4" s="81"/>
      <c r="AF4" s="84"/>
    </row>
    <row r="5" spans="1:32" x14ac:dyDescent="0.3">
      <c r="A5" s="85"/>
      <c r="B5" s="85"/>
      <c r="C5" s="85"/>
      <c r="D5" s="8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2"/>
      <c r="AE5" s="82"/>
      <c r="AF5" s="85"/>
    </row>
    <row r="6" spans="1:32" x14ac:dyDescent="0.3">
      <c r="A6" s="1">
        <v>1</v>
      </c>
      <c r="B6" s="1" t="s">
        <v>56</v>
      </c>
      <c r="C6" s="2">
        <v>1</v>
      </c>
      <c r="D6" s="2" t="s">
        <v>57</v>
      </c>
      <c r="E6" s="74">
        <v>1</v>
      </c>
      <c r="F6" s="74">
        <v>1</v>
      </c>
      <c r="G6" s="74">
        <v>1</v>
      </c>
      <c r="H6" s="74">
        <v>1</v>
      </c>
      <c r="I6" s="74">
        <v>1</v>
      </c>
      <c r="J6" s="74">
        <v>2</v>
      </c>
      <c r="K6" s="74">
        <v>0</v>
      </c>
      <c r="L6" s="74" t="s">
        <v>58</v>
      </c>
      <c r="M6" s="74">
        <v>1</v>
      </c>
      <c r="N6" s="74">
        <v>2</v>
      </c>
      <c r="O6" s="74">
        <v>0</v>
      </c>
      <c r="P6" s="74">
        <v>2</v>
      </c>
      <c r="Q6" s="74">
        <v>1</v>
      </c>
      <c r="R6" s="74" t="s">
        <v>58</v>
      </c>
      <c r="S6" s="74">
        <v>1</v>
      </c>
      <c r="T6" s="74" t="s">
        <v>58</v>
      </c>
      <c r="U6" s="1"/>
      <c r="V6" s="1"/>
      <c r="W6" s="1"/>
      <c r="X6" s="1"/>
      <c r="Y6" s="1"/>
      <c r="Z6" s="1"/>
      <c r="AA6" s="1"/>
      <c r="AB6" s="1"/>
      <c r="AC6" s="1"/>
      <c r="AD6" s="73">
        <v>17</v>
      </c>
      <c r="AE6" s="2">
        <v>4</v>
      </c>
      <c r="AF6" s="6">
        <f>AD6/24*100</f>
        <v>70.833333333333343</v>
      </c>
    </row>
    <row r="7" spans="1:32" x14ac:dyDescent="0.3">
      <c r="A7" s="1">
        <v>2</v>
      </c>
      <c r="B7" s="1" t="s">
        <v>59</v>
      </c>
      <c r="C7" s="2">
        <v>2</v>
      </c>
      <c r="D7" s="2" t="s">
        <v>57</v>
      </c>
      <c r="E7" s="74">
        <v>1</v>
      </c>
      <c r="F7" s="74">
        <v>1</v>
      </c>
      <c r="G7" s="74">
        <v>1</v>
      </c>
      <c r="H7" s="74">
        <v>1</v>
      </c>
      <c r="I7" s="74">
        <v>1</v>
      </c>
      <c r="J7" s="74">
        <v>1</v>
      </c>
      <c r="K7" s="74">
        <v>2</v>
      </c>
      <c r="L7" s="74">
        <v>0</v>
      </c>
      <c r="M7" s="74" t="s">
        <v>58</v>
      </c>
      <c r="N7" s="74" t="s">
        <v>58</v>
      </c>
      <c r="O7" s="74">
        <v>2</v>
      </c>
      <c r="P7" s="74">
        <v>0</v>
      </c>
      <c r="Q7" s="74">
        <v>2</v>
      </c>
      <c r="R7" s="74">
        <v>1</v>
      </c>
      <c r="S7" s="74">
        <v>1</v>
      </c>
      <c r="T7" s="74">
        <v>0</v>
      </c>
      <c r="U7" s="1"/>
      <c r="V7" s="1"/>
      <c r="W7" s="1"/>
      <c r="X7" s="1"/>
      <c r="Y7" s="1"/>
      <c r="Z7" s="1"/>
      <c r="AA7" s="1"/>
      <c r="AB7" s="1"/>
      <c r="AC7" s="1"/>
      <c r="AD7" s="73">
        <v>14</v>
      </c>
      <c r="AE7" s="2">
        <v>3</v>
      </c>
      <c r="AF7" s="6">
        <f>AD7/24*100</f>
        <v>58.333333333333336</v>
      </c>
    </row>
    <row r="8" spans="1:32" x14ac:dyDescent="0.3">
      <c r="A8" s="1">
        <v>3</v>
      </c>
      <c r="B8" s="1" t="s">
        <v>60</v>
      </c>
      <c r="C8" s="2">
        <v>2</v>
      </c>
      <c r="D8" s="2" t="s">
        <v>57</v>
      </c>
      <c r="E8" s="74">
        <v>1</v>
      </c>
      <c r="F8" s="74">
        <v>1</v>
      </c>
      <c r="G8" s="74">
        <v>1</v>
      </c>
      <c r="H8" s="74">
        <v>1</v>
      </c>
      <c r="I8" s="74">
        <v>1</v>
      </c>
      <c r="J8" s="74">
        <v>2</v>
      </c>
      <c r="K8" s="74">
        <v>1</v>
      </c>
      <c r="L8" s="74">
        <v>1</v>
      </c>
      <c r="M8" s="74">
        <v>1</v>
      </c>
      <c r="N8" s="74">
        <v>2</v>
      </c>
      <c r="O8" s="74">
        <v>1</v>
      </c>
      <c r="P8" s="74">
        <v>2</v>
      </c>
      <c r="Q8" s="74">
        <v>2</v>
      </c>
      <c r="R8" s="74">
        <v>2</v>
      </c>
      <c r="S8" s="74">
        <v>1</v>
      </c>
      <c r="T8" s="74">
        <v>2</v>
      </c>
      <c r="U8" s="1"/>
      <c r="V8" s="1"/>
      <c r="W8" s="1"/>
      <c r="X8" s="1"/>
      <c r="Y8" s="1"/>
      <c r="Z8" s="1"/>
      <c r="AA8" s="1"/>
      <c r="AB8" s="1"/>
      <c r="AC8" s="1"/>
      <c r="AD8" s="73">
        <v>23</v>
      </c>
      <c r="AE8" s="2">
        <v>5</v>
      </c>
      <c r="AF8" s="6">
        <f>AD8/24*100</f>
        <v>95.833333333333343</v>
      </c>
    </row>
    <row r="9" spans="1:32" x14ac:dyDescent="0.3">
      <c r="A9" s="1">
        <v>4</v>
      </c>
      <c r="B9" s="1" t="s">
        <v>61</v>
      </c>
      <c r="C9" s="2">
        <v>1</v>
      </c>
      <c r="D9" s="2" t="s">
        <v>57</v>
      </c>
      <c r="E9" s="74">
        <v>1</v>
      </c>
      <c r="F9" s="74">
        <v>1</v>
      </c>
      <c r="G9" s="74">
        <v>1</v>
      </c>
      <c r="H9" s="74">
        <v>1</v>
      </c>
      <c r="I9" s="74">
        <v>1</v>
      </c>
      <c r="J9" s="74">
        <v>2</v>
      </c>
      <c r="K9" s="74">
        <v>2</v>
      </c>
      <c r="L9" s="74">
        <v>1</v>
      </c>
      <c r="M9" s="74">
        <v>1</v>
      </c>
      <c r="N9" s="74">
        <v>2</v>
      </c>
      <c r="O9" s="74">
        <v>1</v>
      </c>
      <c r="P9" s="74">
        <v>2</v>
      </c>
      <c r="Q9" s="74">
        <v>2</v>
      </c>
      <c r="R9" s="74">
        <v>2</v>
      </c>
      <c r="S9" s="74">
        <v>1</v>
      </c>
      <c r="T9" s="74">
        <v>2</v>
      </c>
      <c r="U9" s="1"/>
      <c r="V9" s="1"/>
      <c r="W9" s="1"/>
      <c r="X9" s="1"/>
      <c r="Y9" s="1"/>
      <c r="Z9" s="1"/>
      <c r="AA9" s="1"/>
      <c r="AB9" s="1"/>
      <c r="AC9" s="1"/>
      <c r="AD9" s="73">
        <v>23</v>
      </c>
      <c r="AE9" s="2">
        <v>5</v>
      </c>
      <c r="AF9" s="6">
        <f>AD9/24*100</f>
        <v>95.833333333333343</v>
      </c>
    </row>
    <row r="10" spans="1:32" x14ac:dyDescent="0.3">
      <c r="A10" s="1">
        <v>5</v>
      </c>
      <c r="B10" s="1" t="s">
        <v>62</v>
      </c>
      <c r="C10" s="2">
        <v>2</v>
      </c>
      <c r="D10" s="2" t="s">
        <v>57</v>
      </c>
      <c r="E10" s="74">
        <v>0</v>
      </c>
      <c r="F10" s="74">
        <v>1</v>
      </c>
      <c r="G10" s="74">
        <v>1</v>
      </c>
      <c r="H10" s="74">
        <v>1</v>
      </c>
      <c r="I10" s="74">
        <v>1</v>
      </c>
      <c r="J10" s="74" t="s">
        <v>58</v>
      </c>
      <c r="K10" s="74">
        <v>1</v>
      </c>
      <c r="L10" s="74">
        <v>1</v>
      </c>
      <c r="M10" s="74" t="s">
        <v>58</v>
      </c>
      <c r="N10" s="74">
        <v>1</v>
      </c>
      <c r="O10" s="74">
        <v>1</v>
      </c>
      <c r="P10" s="74">
        <v>1</v>
      </c>
      <c r="Q10" s="74">
        <v>1</v>
      </c>
      <c r="R10" s="74" t="s">
        <v>58</v>
      </c>
      <c r="S10" s="74">
        <v>0</v>
      </c>
      <c r="T10" s="74">
        <v>0</v>
      </c>
      <c r="U10" s="1"/>
      <c r="V10" s="1"/>
      <c r="W10" s="1"/>
      <c r="X10" s="1"/>
      <c r="Y10" s="1"/>
      <c r="Z10" s="1"/>
      <c r="AA10" s="1"/>
      <c r="AB10" s="1"/>
      <c r="AC10" s="1"/>
      <c r="AD10" s="73">
        <v>10</v>
      </c>
      <c r="AE10" s="2">
        <v>3</v>
      </c>
      <c r="AF10" s="6">
        <f>AD10/24*100</f>
        <v>41.666666666666671</v>
      </c>
    </row>
    <row r="11" spans="1:32" x14ac:dyDescent="0.3">
      <c r="A11" s="1">
        <v>6</v>
      </c>
      <c r="B11" s="1" t="s">
        <v>63</v>
      </c>
      <c r="C11" s="2">
        <v>2</v>
      </c>
      <c r="D11" s="2" t="s">
        <v>57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 t="s">
        <v>58</v>
      </c>
      <c r="K11" s="74">
        <v>1</v>
      </c>
      <c r="L11" s="74">
        <v>0</v>
      </c>
      <c r="M11" s="74">
        <v>1</v>
      </c>
      <c r="N11" s="74">
        <v>1</v>
      </c>
      <c r="O11" s="74">
        <v>1</v>
      </c>
      <c r="P11" s="74">
        <v>1</v>
      </c>
      <c r="Q11" s="74">
        <v>1</v>
      </c>
      <c r="R11" s="74" t="s">
        <v>58</v>
      </c>
      <c r="S11" s="74" t="s">
        <v>58</v>
      </c>
      <c r="T11" s="74" t="s">
        <v>58</v>
      </c>
      <c r="U11" s="1"/>
      <c r="V11" s="1"/>
      <c r="W11" s="1"/>
      <c r="X11" s="1"/>
      <c r="Y11" s="1"/>
      <c r="Z11" s="1"/>
      <c r="AA11" s="1"/>
      <c r="AB11" s="1"/>
      <c r="AC11" s="1"/>
      <c r="AD11" s="73">
        <v>11</v>
      </c>
      <c r="AE11" s="2">
        <v>3</v>
      </c>
      <c r="AF11" s="6">
        <f>AD1010*AI20996</f>
        <v>0</v>
      </c>
    </row>
    <row r="12" spans="1:32" x14ac:dyDescent="0.3">
      <c r="A12" s="1">
        <v>7</v>
      </c>
      <c r="B12" s="1" t="s">
        <v>64</v>
      </c>
      <c r="C12" s="2">
        <v>1</v>
      </c>
      <c r="D12" s="2" t="s">
        <v>57</v>
      </c>
      <c r="E12" s="74">
        <v>1</v>
      </c>
      <c r="F12" s="74">
        <v>1</v>
      </c>
      <c r="G12" s="74">
        <v>1</v>
      </c>
      <c r="H12" s="74">
        <v>1</v>
      </c>
      <c r="I12" s="74">
        <v>1</v>
      </c>
      <c r="J12" s="74">
        <v>1</v>
      </c>
      <c r="K12" s="74">
        <v>2</v>
      </c>
      <c r="L12" s="74">
        <v>1</v>
      </c>
      <c r="M12" s="74" t="s">
        <v>58</v>
      </c>
      <c r="N12" s="74">
        <v>2</v>
      </c>
      <c r="O12" s="74">
        <v>1</v>
      </c>
      <c r="P12" s="74">
        <v>2</v>
      </c>
      <c r="Q12" s="74">
        <v>2</v>
      </c>
      <c r="R12" s="74">
        <v>2</v>
      </c>
      <c r="S12" s="74">
        <v>0</v>
      </c>
      <c r="T12" s="74" t="s">
        <v>58</v>
      </c>
      <c r="U12" s="1"/>
      <c r="V12" s="1"/>
      <c r="W12" s="1"/>
      <c r="X12" s="1"/>
      <c r="Y12" s="1"/>
      <c r="Z12" s="1"/>
      <c r="AA12" s="1"/>
      <c r="AB12" s="1"/>
      <c r="AC12" s="1"/>
      <c r="AD12" s="73">
        <v>18</v>
      </c>
      <c r="AE12" s="2">
        <v>4</v>
      </c>
      <c r="AF12" s="6">
        <f t="shared" ref="AF12:AF23" si="0">AD12/24*100</f>
        <v>75</v>
      </c>
    </row>
    <row r="13" spans="1:32" x14ac:dyDescent="0.3">
      <c r="A13" s="1">
        <v>8</v>
      </c>
      <c r="B13" s="1" t="s">
        <v>65</v>
      </c>
      <c r="C13" s="2">
        <v>1</v>
      </c>
      <c r="D13" s="2" t="s">
        <v>57</v>
      </c>
      <c r="E13" s="74">
        <v>0</v>
      </c>
      <c r="F13" s="74">
        <v>0</v>
      </c>
      <c r="G13" s="74">
        <v>0</v>
      </c>
      <c r="H13" s="74">
        <v>1</v>
      </c>
      <c r="I13" s="74">
        <v>1</v>
      </c>
      <c r="J13" s="74">
        <v>1</v>
      </c>
      <c r="K13" s="74">
        <v>2</v>
      </c>
      <c r="L13" s="74">
        <v>0</v>
      </c>
      <c r="M13" s="74">
        <v>0</v>
      </c>
      <c r="N13" s="74">
        <v>1</v>
      </c>
      <c r="O13" s="74">
        <v>1</v>
      </c>
      <c r="P13" s="74">
        <v>0</v>
      </c>
      <c r="Q13" s="74">
        <v>2</v>
      </c>
      <c r="R13" s="74">
        <v>1</v>
      </c>
      <c r="S13" s="74">
        <v>1</v>
      </c>
      <c r="T13" s="74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73">
        <v>12</v>
      </c>
      <c r="AE13" s="2">
        <v>3</v>
      </c>
      <c r="AF13" s="6">
        <f t="shared" si="0"/>
        <v>50</v>
      </c>
    </row>
    <row r="14" spans="1:32" x14ac:dyDescent="0.3">
      <c r="A14" s="1">
        <v>9</v>
      </c>
      <c r="B14" s="1" t="s">
        <v>66</v>
      </c>
      <c r="C14" s="2">
        <v>2</v>
      </c>
      <c r="D14" s="2" t="s">
        <v>57</v>
      </c>
      <c r="E14" s="74">
        <v>0</v>
      </c>
      <c r="F14" s="74">
        <v>0</v>
      </c>
      <c r="G14" s="74">
        <v>0</v>
      </c>
      <c r="H14" s="74">
        <v>1</v>
      </c>
      <c r="I14" s="74">
        <v>1</v>
      </c>
      <c r="J14" s="74">
        <v>1</v>
      </c>
      <c r="K14" s="74">
        <v>1</v>
      </c>
      <c r="L14" s="74">
        <v>0</v>
      </c>
      <c r="M14" s="74">
        <v>0</v>
      </c>
      <c r="N14" s="74">
        <v>0</v>
      </c>
      <c r="O14" s="74">
        <v>1</v>
      </c>
      <c r="P14" s="74">
        <v>2</v>
      </c>
      <c r="Q14" s="74">
        <v>1</v>
      </c>
      <c r="R14" s="74" t="s">
        <v>58</v>
      </c>
      <c r="S14" s="74">
        <v>1</v>
      </c>
      <c r="T14" s="74">
        <v>1</v>
      </c>
      <c r="U14" s="1"/>
      <c r="V14" s="1"/>
      <c r="W14" s="1"/>
      <c r="X14" s="1"/>
      <c r="Y14" s="1"/>
      <c r="Z14" s="1"/>
      <c r="AA14" s="1"/>
      <c r="AB14" s="1"/>
      <c r="AC14" s="1"/>
      <c r="AD14" s="73">
        <v>10</v>
      </c>
      <c r="AE14" s="2">
        <v>3</v>
      </c>
      <c r="AF14" s="6">
        <f t="shared" si="0"/>
        <v>41.666666666666671</v>
      </c>
    </row>
    <row r="15" spans="1:32" x14ac:dyDescent="0.3">
      <c r="A15" s="1">
        <v>10</v>
      </c>
      <c r="B15" s="1" t="s">
        <v>67</v>
      </c>
      <c r="C15" s="2">
        <v>1</v>
      </c>
      <c r="D15" s="2" t="s">
        <v>57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2</v>
      </c>
      <c r="L15" s="74">
        <v>1</v>
      </c>
      <c r="M15" s="74">
        <v>0</v>
      </c>
      <c r="N15" s="74">
        <v>2</v>
      </c>
      <c r="O15" s="74">
        <v>1</v>
      </c>
      <c r="P15" s="74">
        <v>2</v>
      </c>
      <c r="Q15" s="74">
        <v>2</v>
      </c>
      <c r="R15" s="74">
        <v>2</v>
      </c>
      <c r="S15" s="74" t="s">
        <v>58</v>
      </c>
      <c r="T15" s="74" t="s">
        <v>58</v>
      </c>
      <c r="U15" s="1"/>
      <c r="V15" s="1"/>
      <c r="W15" s="1"/>
      <c r="X15" s="1"/>
      <c r="Y15" s="1"/>
      <c r="Z15" s="1"/>
      <c r="AA15" s="1"/>
      <c r="AB15" s="1"/>
      <c r="AC15" s="1"/>
      <c r="AD15" s="73">
        <v>18</v>
      </c>
      <c r="AE15" s="2">
        <v>4</v>
      </c>
      <c r="AF15" s="6">
        <f t="shared" si="0"/>
        <v>75</v>
      </c>
    </row>
    <row r="16" spans="1:32" x14ac:dyDescent="0.3">
      <c r="A16" s="1">
        <v>11</v>
      </c>
      <c r="B16" s="1" t="s">
        <v>68</v>
      </c>
      <c r="C16" s="2">
        <v>1</v>
      </c>
      <c r="D16" s="2" t="s">
        <v>57</v>
      </c>
      <c r="E16" s="74">
        <v>0</v>
      </c>
      <c r="F16" s="74" t="s">
        <v>58</v>
      </c>
      <c r="G16" s="74" t="s">
        <v>58</v>
      </c>
      <c r="H16" s="74">
        <v>0</v>
      </c>
      <c r="I16" s="74">
        <v>1</v>
      </c>
      <c r="J16" s="74">
        <v>0</v>
      </c>
      <c r="K16" s="74">
        <v>1</v>
      </c>
      <c r="L16" s="74" t="s">
        <v>58</v>
      </c>
      <c r="M16" s="74">
        <v>1</v>
      </c>
      <c r="N16" s="74">
        <v>1</v>
      </c>
      <c r="O16" s="74">
        <v>1</v>
      </c>
      <c r="P16" s="74">
        <v>2</v>
      </c>
      <c r="Q16" s="74">
        <v>1</v>
      </c>
      <c r="R16" s="74">
        <v>1</v>
      </c>
      <c r="S16" s="74">
        <v>1</v>
      </c>
      <c r="T16" s="74" t="s">
        <v>58</v>
      </c>
      <c r="U16" s="1"/>
      <c r="V16" s="1"/>
      <c r="W16" s="1"/>
      <c r="X16" s="1"/>
      <c r="Y16" s="1"/>
      <c r="Z16" s="1"/>
      <c r="AA16" s="1"/>
      <c r="AB16" s="1"/>
      <c r="AC16" s="1"/>
      <c r="AD16" s="73">
        <v>10</v>
      </c>
      <c r="AE16" s="2">
        <v>3</v>
      </c>
      <c r="AF16" s="6">
        <f t="shared" si="0"/>
        <v>41.666666666666671</v>
      </c>
    </row>
    <row r="17" spans="1:32" x14ac:dyDescent="0.3">
      <c r="A17" s="1">
        <v>12</v>
      </c>
      <c r="B17" s="1" t="s">
        <v>69</v>
      </c>
      <c r="C17" s="2">
        <v>1</v>
      </c>
      <c r="D17" s="2" t="s">
        <v>57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2</v>
      </c>
      <c r="K17" s="74">
        <v>1</v>
      </c>
      <c r="L17" s="74">
        <v>0</v>
      </c>
      <c r="M17" s="74">
        <v>0</v>
      </c>
      <c r="N17" s="74">
        <v>1</v>
      </c>
      <c r="O17" s="74">
        <v>1</v>
      </c>
      <c r="P17" s="74">
        <v>2</v>
      </c>
      <c r="Q17" s="74">
        <v>2</v>
      </c>
      <c r="R17" s="74">
        <v>0</v>
      </c>
      <c r="S17" s="74">
        <v>0</v>
      </c>
      <c r="T17" s="74">
        <v>0</v>
      </c>
      <c r="U17" s="1"/>
      <c r="V17" s="1"/>
      <c r="W17" s="1"/>
      <c r="X17" s="1"/>
      <c r="Y17" s="1"/>
      <c r="Z17" s="1"/>
      <c r="AA17" s="1"/>
      <c r="AB17" s="1"/>
      <c r="AC17" s="1"/>
      <c r="AD17" s="73">
        <v>14</v>
      </c>
      <c r="AE17" s="2">
        <v>3</v>
      </c>
      <c r="AF17" s="6">
        <f t="shared" si="0"/>
        <v>58.333333333333336</v>
      </c>
    </row>
    <row r="18" spans="1:32" x14ac:dyDescent="0.3">
      <c r="A18" s="1">
        <v>13</v>
      </c>
      <c r="B18" s="1" t="s">
        <v>70</v>
      </c>
      <c r="C18" s="2">
        <v>2</v>
      </c>
      <c r="D18" s="2" t="s">
        <v>57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>
        <v>2</v>
      </c>
      <c r="K18" s="74">
        <v>1</v>
      </c>
      <c r="L18" s="74">
        <v>1</v>
      </c>
      <c r="M18" s="74">
        <v>1</v>
      </c>
      <c r="N18" s="74">
        <v>2</v>
      </c>
      <c r="O18" s="74">
        <v>1</v>
      </c>
      <c r="P18" s="74">
        <v>2</v>
      </c>
      <c r="Q18" s="74">
        <v>2</v>
      </c>
      <c r="R18" s="74">
        <v>1</v>
      </c>
      <c r="S18" s="74" t="s">
        <v>58</v>
      </c>
      <c r="T18" s="74" t="s">
        <v>58</v>
      </c>
      <c r="U18" s="1"/>
      <c r="V18" s="1"/>
      <c r="W18" s="1"/>
      <c r="X18" s="1"/>
      <c r="Y18" s="1"/>
      <c r="Z18" s="1"/>
      <c r="AA18" s="1"/>
      <c r="AB18" s="1"/>
      <c r="AC18" s="1"/>
      <c r="AD18" s="73">
        <v>18</v>
      </c>
      <c r="AE18" s="2">
        <v>4</v>
      </c>
      <c r="AF18" s="6">
        <f t="shared" si="0"/>
        <v>75</v>
      </c>
    </row>
    <row r="19" spans="1:32" x14ac:dyDescent="0.3">
      <c r="A19" s="1">
        <v>14</v>
      </c>
      <c r="B19" s="1" t="s">
        <v>71</v>
      </c>
      <c r="C19" s="2">
        <v>1</v>
      </c>
      <c r="D19" s="2" t="s">
        <v>57</v>
      </c>
      <c r="E19" s="74">
        <v>11</v>
      </c>
      <c r="F19" s="74">
        <v>1</v>
      </c>
      <c r="G19" s="74">
        <v>1</v>
      </c>
      <c r="H19" s="74">
        <v>1</v>
      </c>
      <c r="I19" s="74">
        <v>1</v>
      </c>
      <c r="J19" s="74">
        <v>1</v>
      </c>
      <c r="K19" s="74">
        <v>2</v>
      </c>
      <c r="L19" s="74">
        <v>1</v>
      </c>
      <c r="M19" s="74">
        <v>1</v>
      </c>
      <c r="N19" s="74">
        <v>1</v>
      </c>
      <c r="O19" s="74">
        <v>1</v>
      </c>
      <c r="P19" s="74">
        <v>1</v>
      </c>
      <c r="Q19" s="74">
        <v>0</v>
      </c>
      <c r="R19" s="74">
        <v>2</v>
      </c>
      <c r="S19" s="74">
        <v>0</v>
      </c>
      <c r="T19" s="74">
        <v>2</v>
      </c>
      <c r="U19" s="1"/>
      <c r="V19" s="1"/>
      <c r="W19" s="1"/>
      <c r="X19" s="1"/>
      <c r="Y19" s="1"/>
      <c r="Z19" s="1"/>
      <c r="AA19" s="1"/>
      <c r="AB19" s="1"/>
      <c r="AC19" s="1"/>
      <c r="AD19" s="73">
        <v>17</v>
      </c>
      <c r="AE19" s="2">
        <v>4</v>
      </c>
      <c r="AF19" s="6">
        <f t="shared" si="0"/>
        <v>70.833333333333343</v>
      </c>
    </row>
    <row r="20" spans="1:32" x14ac:dyDescent="0.3">
      <c r="A20" s="1">
        <v>15</v>
      </c>
      <c r="B20" s="1" t="s">
        <v>72</v>
      </c>
      <c r="C20" s="2">
        <v>2</v>
      </c>
      <c r="D20" s="2" t="s">
        <v>57</v>
      </c>
      <c r="E20" s="74">
        <v>1</v>
      </c>
      <c r="F20" s="74">
        <v>1</v>
      </c>
      <c r="G20" s="74">
        <v>1</v>
      </c>
      <c r="H20" s="74">
        <v>1</v>
      </c>
      <c r="I20" s="74">
        <v>1</v>
      </c>
      <c r="J20" s="74">
        <v>2</v>
      </c>
      <c r="K20" s="74">
        <v>2</v>
      </c>
      <c r="L20" s="74">
        <v>1</v>
      </c>
      <c r="M20" s="74">
        <v>1</v>
      </c>
      <c r="N20" s="74">
        <v>2</v>
      </c>
      <c r="O20" s="74">
        <v>1</v>
      </c>
      <c r="P20" s="74">
        <v>2</v>
      </c>
      <c r="Q20" s="74">
        <v>2</v>
      </c>
      <c r="R20" s="74" t="s">
        <v>58</v>
      </c>
      <c r="S20" s="74">
        <v>0</v>
      </c>
      <c r="T20" s="74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73">
        <v>19</v>
      </c>
      <c r="AE20" s="2">
        <v>4</v>
      </c>
      <c r="AF20" s="6">
        <f t="shared" si="0"/>
        <v>79.166666666666657</v>
      </c>
    </row>
    <row r="21" spans="1:32" x14ac:dyDescent="0.3">
      <c r="A21" s="1">
        <v>16</v>
      </c>
      <c r="B21" s="1" t="s">
        <v>73</v>
      </c>
      <c r="C21" s="2">
        <v>1</v>
      </c>
      <c r="D21" s="2" t="s">
        <v>57</v>
      </c>
      <c r="E21" s="74">
        <v>1</v>
      </c>
      <c r="F21" s="74" t="s">
        <v>58</v>
      </c>
      <c r="G21" s="74">
        <v>1</v>
      </c>
      <c r="H21" s="74">
        <v>1</v>
      </c>
      <c r="I21" s="74" t="s">
        <v>58</v>
      </c>
      <c r="J21" s="74">
        <v>0</v>
      </c>
      <c r="K21" s="74">
        <v>1</v>
      </c>
      <c r="L21" s="74" t="s">
        <v>58</v>
      </c>
      <c r="M21" s="74" t="s">
        <v>58</v>
      </c>
      <c r="N21" s="74">
        <v>2</v>
      </c>
      <c r="O21" s="74">
        <v>1</v>
      </c>
      <c r="P21" s="74">
        <v>2</v>
      </c>
      <c r="Q21" s="74">
        <v>1</v>
      </c>
      <c r="R21" s="74">
        <v>0</v>
      </c>
      <c r="S21" s="74">
        <v>0</v>
      </c>
      <c r="T21" s="74" t="s">
        <v>58</v>
      </c>
      <c r="U21" s="1"/>
      <c r="V21" s="1"/>
      <c r="W21" s="1"/>
      <c r="X21" s="1"/>
      <c r="Y21" s="1"/>
      <c r="Z21" s="1"/>
      <c r="AA21" s="1"/>
      <c r="AB21" s="1"/>
      <c r="AC21" s="1"/>
      <c r="AD21" s="73">
        <v>10</v>
      </c>
      <c r="AE21" s="2">
        <v>3</v>
      </c>
      <c r="AF21" s="6">
        <f t="shared" si="0"/>
        <v>41.666666666666671</v>
      </c>
    </row>
    <row r="22" spans="1:32" x14ac:dyDescent="0.3">
      <c r="A22" s="1">
        <v>17</v>
      </c>
      <c r="B22" s="1" t="s">
        <v>74</v>
      </c>
      <c r="C22" s="2">
        <v>2</v>
      </c>
      <c r="D22" s="2" t="s">
        <v>57</v>
      </c>
      <c r="E22" s="74">
        <v>1</v>
      </c>
      <c r="F22" s="74" t="s">
        <v>58</v>
      </c>
      <c r="G22" s="74">
        <v>1</v>
      </c>
      <c r="H22" s="74">
        <v>1</v>
      </c>
      <c r="I22" s="74" t="s">
        <v>58</v>
      </c>
      <c r="J22" s="74">
        <v>0</v>
      </c>
      <c r="K22" s="74">
        <v>0</v>
      </c>
      <c r="L22" s="74">
        <v>1</v>
      </c>
      <c r="M22" s="74" t="s">
        <v>58</v>
      </c>
      <c r="N22" s="74">
        <v>2</v>
      </c>
      <c r="O22" s="74">
        <v>0</v>
      </c>
      <c r="P22" s="74">
        <v>2</v>
      </c>
      <c r="Q22" s="74">
        <v>1</v>
      </c>
      <c r="R22" s="74">
        <v>1</v>
      </c>
      <c r="S22" s="74">
        <v>0</v>
      </c>
      <c r="T22" s="74" t="s">
        <v>58</v>
      </c>
      <c r="U22" s="1"/>
      <c r="V22" s="1"/>
      <c r="W22" s="1"/>
      <c r="X22" s="1"/>
      <c r="Y22" s="1"/>
      <c r="Z22" s="1"/>
      <c r="AA22" s="1"/>
      <c r="AB22" s="1"/>
      <c r="AC22" s="1"/>
      <c r="AD22" s="73">
        <v>10</v>
      </c>
      <c r="AE22" s="2">
        <v>3</v>
      </c>
      <c r="AF22" s="6">
        <f t="shared" si="0"/>
        <v>41.666666666666671</v>
      </c>
    </row>
    <row r="23" spans="1:32" x14ac:dyDescent="0.3">
      <c r="A23" s="1">
        <v>18</v>
      </c>
      <c r="B23" s="1" t="s">
        <v>75</v>
      </c>
      <c r="C23" s="2">
        <v>1</v>
      </c>
      <c r="D23" s="2" t="s">
        <v>57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 t="s">
        <v>58</v>
      </c>
      <c r="M23" s="1" t="s">
        <v>58</v>
      </c>
      <c r="N23" s="1">
        <v>2</v>
      </c>
      <c r="O23" s="1">
        <v>1</v>
      </c>
      <c r="P23" s="1">
        <v>1</v>
      </c>
      <c r="Q23" s="1">
        <v>1</v>
      </c>
      <c r="R23" s="1">
        <v>2</v>
      </c>
      <c r="S23" s="1">
        <v>0</v>
      </c>
      <c r="T23" s="1" t="s">
        <v>58</v>
      </c>
      <c r="U23" s="1"/>
      <c r="V23" s="1"/>
      <c r="W23" s="1"/>
      <c r="X23" s="1"/>
      <c r="Y23" s="1"/>
      <c r="Z23" s="1"/>
      <c r="AA23" s="1"/>
      <c r="AB23" s="1"/>
      <c r="AC23" s="1"/>
      <c r="AD23" s="73">
        <v>12</v>
      </c>
      <c r="AE23" s="2">
        <v>3</v>
      </c>
      <c r="AF23" s="6">
        <f t="shared" si="0"/>
        <v>50</v>
      </c>
    </row>
    <row r="24" spans="1:32" x14ac:dyDescent="0.3">
      <c r="A24" s="1">
        <v>23</v>
      </c>
      <c r="B24" s="1"/>
      <c r="C24" s="2"/>
      <c r="D24" s="2"/>
      <c r="E24" s="7">
        <f t="shared" ref="E24:T24" si="1">AVERAGE(E6:E23)/E1*100</f>
        <v>133.33333333333331</v>
      </c>
      <c r="F24" s="7">
        <f t="shared" si="1"/>
        <v>80</v>
      </c>
      <c r="G24" s="7">
        <f t="shared" si="1"/>
        <v>88.235294117647058</v>
      </c>
      <c r="H24" s="7">
        <f t="shared" si="1"/>
        <v>94.444444444444443</v>
      </c>
      <c r="I24" s="7">
        <f t="shared" si="1"/>
        <v>93.75</v>
      </c>
      <c r="J24" s="7">
        <f t="shared" si="1"/>
        <v>59.375</v>
      </c>
      <c r="K24" s="7">
        <f t="shared" si="1"/>
        <v>63.888888888888886</v>
      </c>
      <c r="L24" s="7">
        <f t="shared" si="1"/>
        <v>64.285714285714292</v>
      </c>
      <c r="M24" s="7">
        <f t="shared" si="1"/>
        <v>66.666666666666657</v>
      </c>
      <c r="N24" s="7">
        <f t="shared" si="1"/>
        <v>76.470588235294116</v>
      </c>
      <c r="O24" s="7">
        <f t="shared" si="1"/>
        <v>94.444444444444443</v>
      </c>
      <c r="P24" s="7">
        <f t="shared" si="1"/>
        <v>77.777777777777786</v>
      </c>
      <c r="Q24" s="7">
        <f t="shared" si="1"/>
        <v>72.222222222222214</v>
      </c>
      <c r="R24" s="7">
        <f t="shared" si="1"/>
        <v>65.384615384615387</v>
      </c>
      <c r="S24" s="7">
        <f t="shared" si="1"/>
        <v>46.666666666666664</v>
      </c>
      <c r="T24" s="7">
        <f t="shared" si="1"/>
        <v>33.333333333333329</v>
      </c>
      <c r="U24" s="7"/>
      <c r="V24" s="7"/>
      <c r="W24" s="7"/>
      <c r="X24" s="7"/>
      <c r="Y24" s="7"/>
      <c r="Z24" s="7"/>
      <c r="AA24" s="7"/>
      <c r="AB24" s="7"/>
      <c r="AC24" s="7"/>
      <c r="AD24" s="35">
        <f>AVERAGE(AD6:AD23)</f>
        <v>14.777777777777779</v>
      </c>
      <c r="AE24" s="35">
        <f>AVERAGE(AE6:AE23)</f>
        <v>3.5555555555555554</v>
      </c>
      <c r="AF24" s="35">
        <f>AVERAGE(AF6:AF23)</f>
        <v>59.027777777777779</v>
      </c>
    </row>
    <row r="25" spans="1:32" x14ac:dyDescent="0.3">
      <c r="A25" s="1">
        <v>24</v>
      </c>
      <c r="B25" s="27"/>
      <c r="C25" s="36"/>
      <c r="D25" s="3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37"/>
      <c r="AE25" s="36"/>
      <c r="AF25" s="27"/>
    </row>
    <row r="26" spans="1:32" x14ac:dyDescent="0.3">
      <c r="A26" s="1">
        <v>25</v>
      </c>
      <c r="E26" s="14">
        <v>18</v>
      </c>
      <c r="AD26" s="78" t="s">
        <v>10</v>
      </c>
      <c r="AE26" s="79"/>
    </row>
    <row r="27" spans="1:32" x14ac:dyDescent="0.3">
      <c r="A27" s="1">
        <v>26</v>
      </c>
      <c r="E27" s="2">
        <f t="shared" ref="E27:AC27" si="2">COUNTIF(E6:E23,E1)/$E$26</f>
        <v>0.72222222222222221</v>
      </c>
      <c r="F27" s="2">
        <f t="shared" si="2"/>
        <v>0.66666666666666663</v>
      </c>
      <c r="G27" s="2">
        <f t="shared" si="2"/>
        <v>0.83333333333333337</v>
      </c>
      <c r="H27" s="2">
        <f t="shared" si="2"/>
        <v>0.94444444444444442</v>
      </c>
      <c r="I27" s="2">
        <f t="shared" si="2"/>
        <v>0.83333333333333337</v>
      </c>
      <c r="J27" s="2">
        <f t="shared" si="2"/>
        <v>0.33333333333333331</v>
      </c>
      <c r="K27" s="2">
        <f t="shared" si="2"/>
        <v>0.3888888888888889</v>
      </c>
      <c r="L27" s="2">
        <f t="shared" si="2"/>
        <v>0.5</v>
      </c>
      <c r="M27" s="2">
        <f t="shared" si="2"/>
        <v>0.44444444444444442</v>
      </c>
      <c r="N27" s="2">
        <f t="shared" si="2"/>
        <v>0.55555555555555558</v>
      </c>
      <c r="O27" s="2">
        <f t="shared" si="2"/>
        <v>0.83333333333333337</v>
      </c>
      <c r="P27" s="2">
        <f t="shared" si="2"/>
        <v>0.66666666666666663</v>
      </c>
      <c r="Q27" s="2">
        <f t="shared" si="2"/>
        <v>0.5</v>
      </c>
      <c r="R27" s="2">
        <f t="shared" si="2"/>
        <v>0.33333333333333331</v>
      </c>
      <c r="S27" s="2">
        <f t="shared" si="2"/>
        <v>0.3888888888888889</v>
      </c>
      <c r="T27" s="2">
        <f t="shared" si="2"/>
        <v>0</v>
      </c>
      <c r="U27" s="2">
        <f t="shared" si="2"/>
        <v>0</v>
      </c>
      <c r="V27" s="2">
        <f t="shared" si="2"/>
        <v>0</v>
      </c>
      <c r="W27" s="2">
        <f t="shared" si="2"/>
        <v>0</v>
      </c>
      <c r="X27" s="2">
        <f t="shared" si="2"/>
        <v>0</v>
      </c>
      <c r="Y27" s="2">
        <f t="shared" si="2"/>
        <v>0</v>
      </c>
      <c r="Z27" s="2">
        <f t="shared" si="2"/>
        <v>0</v>
      </c>
      <c r="AA27" s="2">
        <f t="shared" si="2"/>
        <v>0</v>
      </c>
      <c r="AB27" s="2">
        <f t="shared" si="2"/>
        <v>0</v>
      </c>
      <c r="AC27" s="2">
        <f t="shared" si="2"/>
        <v>0</v>
      </c>
      <c r="AD27" s="78" t="s">
        <v>11</v>
      </c>
      <c r="AE27" s="79"/>
    </row>
    <row r="28" spans="1:32" x14ac:dyDescent="0.3">
      <c r="A28" s="1">
        <v>27</v>
      </c>
      <c r="E28" s="2">
        <f t="shared" ref="E28:AC28" si="3">$E$26-E27-E30-E29</f>
        <v>13.277777777777779</v>
      </c>
      <c r="F28" s="2">
        <f t="shared" si="3"/>
        <v>14.333333333333332</v>
      </c>
      <c r="G28" s="2">
        <f t="shared" si="3"/>
        <v>15.166666666666668</v>
      </c>
      <c r="H28" s="2">
        <f t="shared" si="3"/>
        <v>16.055555555555557</v>
      </c>
      <c r="I28" s="2">
        <f t="shared" si="3"/>
        <v>16.166666666666668</v>
      </c>
      <c r="J28" s="2">
        <f t="shared" si="3"/>
        <v>14.666666666666668</v>
      </c>
      <c r="K28" s="2">
        <f t="shared" si="3"/>
        <v>15.611111111111111</v>
      </c>
      <c r="L28" s="2">
        <f t="shared" si="3"/>
        <v>12.5</v>
      </c>
      <c r="M28" s="2">
        <f t="shared" si="3"/>
        <v>13.555555555555557</v>
      </c>
      <c r="N28" s="2">
        <f t="shared" si="3"/>
        <v>16.444444444444443</v>
      </c>
      <c r="O28" s="2">
        <f t="shared" si="3"/>
        <v>15.166666666666668</v>
      </c>
      <c r="P28" s="2">
        <f t="shared" si="3"/>
        <v>15.333333333333332</v>
      </c>
      <c r="Q28" s="2">
        <f t="shared" ref="Q28:AA28" si="4">$E$26-Q27-Q30-Q29</f>
        <v>16.5</v>
      </c>
      <c r="R28" s="2">
        <f t="shared" si="4"/>
        <v>15.666666666666668</v>
      </c>
      <c r="S28" s="2">
        <f t="shared" si="4"/>
        <v>9.6111111111111107</v>
      </c>
      <c r="T28" s="2">
        <f t="shared" si="4"/>
        <v>15</v>
      </c>
      <c r="U28" s="2">
        <f t="shared" si="4"/>
        <v>18</v>
      </c>
      <c r="V28" s="2">
        <f t="shared" si="4"/>
        <v>18</v>
      </c>
      <c r="W28" s="2">
        <f t="shared" si="4"/>
        <v>18</v>
      </c>
      <c r="X28" s="2">
        <f t="shared" si="4"/>
        <v>18</v>
      </c>
      <c r="Y28" s="2">
        <f t="shared" si="4"/>
        <v>18</v>
      </c>
      <c r="Z28" s="2">
        <f t="shared" si="4"/>
        <v>18</v>
      </c>
      <c r="AA28" s="2">
        <f t="shared" si="4"/>
        <v>18</v>
      </c>
      <c r="AB28" s="2">
        <f t="shared" si="3"/>
        <v>18</v>
      </c>
      <c r="AC28" s="38">
        <f t="shared" si="3"/>
        <v>18</v>
      </c>
      <c r="AD28" s="78" t="s">
        <v>12</v>
      </c>
      <c r="AE28" s="79"/>
    </row>
    <row r="29" spans="1:32" x14ac:dyDescent="0.3">
      <c r="A29" s="1">
        <v>28</v>
      </c>
      <c r="E29" s="2">
        <f t="shared" ref="E29:AC29" si="5">COUNTIF(E6:E23,"=N  ")</f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5"/>
        <v>0</v>
      </c>
      <c r="S29" s="2">
        <f t="shared" si="5"/>
        <v>0</v>
      </c>
      <c r="T29" s="2">
        <f t="shared" si="5"/>
        <v>0</v>
      </c>
      <c r="U29" s="2">
        <f t="shared" si="5"/>
        <v>0</v>
      </c>
      <c r="V29" s="2">
        <f t="shared" si="5"/>
        <v>0</v>
      </c>
      <c r="W29" s="2">
        <f t="shared" si="5"/>
        <v>0</v>
      </c>
      <c r="X29" s="2">
        <f t="shared" si="5"/>
        <v>0</v>
      </c>
      <c r="Y29" s="2">
        <f t="shared" si="5"/>
        <v>0</v>
      </c>
      <c r="Z29" s="2">
        <f t="shared" si="5"/>
        <v>0</v>
      </c>
      <c r="AA29" s="2">
        <f t="shared" si="5"/>
        <v>0</v>
      </c>
      <c r="AB29" s="2">
        <f t="shared" si="5"/>
        <v>0</v>
      </c>
      <c r="AC29" s="38">
        <f t="shared" si="5"/>
        <v>0</v>
      </c>
      <c r="AD29" s="78" t="s">
        <v>9</v>
      </c>
      <c r="AE29" s="79"/>
    </row>
    <row r="30" spans="1:32" x14ac:dyDescent="0.3">
      <c r="A30" s="1">
        <v>29</v>
      </c>
      <c r="E30" s="2">
        <f t="shared" ref="E30:AC30" si="6">COUNTIF(E6:E23,"=0")</f>
        <v>4</v>
      </c>
      <c r="F30" s="2">
        <f t="shared" si="6"/>
        <v>3</v>
      </c>
      <c r="G30" s="2">
        <f t="shared" si="6"/>
        <v>2</v>
      </c>
      <c r="H30" s="2">
        <f t="shared" si="6"/>
        <v>1</v>
      </c>
      <c r="I30" s="2">
        <f t="shared" si="6"/>
        <v>1</v>
      </c>
      <c r="J30" s="2">
        <f t="shared" si="6"/>
        <v>3</v>
      </c>
      <c r="K30" s="2">
        <f t="shared" si="6"/>
        <v>2</v>
      </c>
      <c r="L30" s="2">
        <f t="shared" si="6"/>
        <v>5</v>
      </c>
      <c r="M30" s="2">
        <f t="shared" si="6"/>
        <v>4</v>
      </c>
      <c r="N30" s="2">
        <f t="shared" si="6"/>
        <v>1</v>
      </c>
      <c r="O30" s="2">
        <f t="shared" si="6"/>
        <v>2</v>
      </c>
      <c r="P30" s="2">
        <f t="shared" si="6"/>
        <v>2</v>
      </c>
      <c r="Q30" s="2">
        <f t="shared" si="6"/>
        <v>1</v>
      </c>
      <c r="R30" s="2">
        <f t="shared" si="6"/>
        <v>2</v>
      </c>
      <c r="S30" s="2">
        <f t="shared" si="6"/>
        <v>8</v>
      </c>
      <c r="T30" s="2">
        <f t="shared" si="6"/>
        <v>3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2">
        <f t="shared" si="6"/>
        <v>0</v>
      </c>
      <c r="AA30" s="2">
        <f t="shared" si="6"/>
        <v>0</v>
      </c>
      <c r="AB30" s="2">
        <f t="shared" si="6"/>
        <v>0</v>
      </c>
      <c r="AC30" s="38">
        <f t="shared" si="6"/>
        <v>0</v>
      </c>
      <c r="AD30" s="78" t="s">
        <v>8</v>
      </c>
      <c r="AE30" s="79"/>
    </row>
    <row r="31" spans="1:32" x14ac:dyDescent="0.3">
      <c r="A31" s="1">
        <v>30</v>
      </c>
    </row>
    <row r="32" spans="1:32" x14ac:dyDescent="0.3">
      <c r="A32" s="1">
        <v>31</v>
      </c>
    </row>
    <row r="33" spans="1:32" x14ac:dyDescent="0.3">
      <c r="A33" s="1">
        <v>32</v>
      </c>
      <c r="C33"/>
      <c r="D33"/>
      <c r="AC33" s="31"/>
      <c r="AD33" s="31" t="s">
        <v>13</v>
      </c>
      <c r="AE33" s="14">
        <f>COUNTIF(AE6:AE23,"=2")</f>
        <v>0</v>
      </c>
      <c r="AF33" s="15">
        <f>AE33/$E$26*100</f>
        <v>0</v>
      </c>
    </row>
    <row r="34" spans="1:32" x14ac:dyDescent="0.3">
      <c r="A34" s="1"/>
      <c r="C34"/>
      <c r="D34"/>
      <c r="AC34" s="32"/>
      <c r="AD34" s="32" t="s">
        <v>14</v>
      </c>
      <c r="AE34" s="8">
        <f>COUNTIF(AE6:AE23,"=3")</f>
        <v>10</v>
      </c>
      <c r="AF34" s="13">
        <f>AE34/$E$26*100</f>
        <v>55.555555555555557</v>
      </c>
    </row>
    <row r="35" spans="1:32" s="27" customForma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33"/>
      <c r="AD35" s="33" t="s">
        <v>15</v>
      </c>
      <c r="AE35" s="11">
        <f>COUNTIF(AE6:AE23,"=4")</f>
        <v>6</v>
      </c>
      <c r="AF35" s="12">
        <f>AE35/$E$26*100</f>
        <v>33.333333333333329</v>
      </c>
    </row>
    <row r="36" spans="1:32" x14ac:dyDescent="0.3">
      <c r="C36"/>
      <c r="D36"/>
      <c r="AC36" s="34"/>
      <c r="AD36" s="34" t="s">
        <v>16</v>
      </c>
      <c r="AE36" s="9">
        <f>COUNTIF(AE6:AE23,"=5")</f>
        <v>2</v>
      </c>
      <c r="AF36" s="10">
        <f>AE36/$E$26*100</f>
        <v>11.111111111111111</v>
      </c>
    </row>
    <row r="38" spans="1:32" x14ac:dyDescent="0.3">
      <c r="C38"/>
      <c r="D38"/>
      <c r="E38" s="89" t="s">
        <v>52</v>
      </c>
      <c r="F38" s="90"/>
      <c r="G38" s="90"/>
      <c r="H38" s="90"/>
      <c r="I38" s="91"/>
      <c r="J38" s="64" t="s">
        <v>51</v>
      </c>
      <c r="K38" s="64" t="s">
        <v>50</v>
      </c>
      <c r="AB38" s="77" t="s">
        <v>53</v>
      </c>
      <c r="AC38" s="77"/>
      <c r="AD38" s="77"/>
      <c r="AE38" s="77"/>
      <c r="AF38" s="65">
        <f>COUNTIF(AF6:AF23,100)</f>
        <v>0</v>
      </c>
    </row>
    <row r="39" spans="1:32" x14ac:dyDescent="0.3">
      <c r="C39"/>
      <c r="D39"/>
      <c r="E39" s="76" t="s">
        <v>45</v>
      </c>
      <c r="F39" s="76"/>
      <c r="G39" s="76"/>
      <c r="H39" s="76"/>
      <c r="I39" s="76"/>
      <c r="J39" s="7">
        <f>COUNTIF(AF6:AF23,"&gt;=85")</f>
        <v>2</v>
      </c>
      <c r="K39" s="7">
        <f>J39/E26*100</f>
        <v>11.111111111111111</v>
      </c>
      <c r="AB39" s="86" t="s">
        <v>17</v>
      </c>
      <c r="AC39" s="87"/>
      <c r="AD39" s="87"/>
      <c r="AE39" s="88"/>
      <c r="AF39" s="7">
        <f>SUM(AE34:AE36)/$E$26*100</f>
        <v>100</v>
      </c>
    </row>
    <row r="40" spans="1:32" x14ac:dyDescent="0.3">
      <c r="C40"/>
      <c r="D40"/>
      <c r="E40" s="76" t="s">
        <v>46</v>
      </c>
      <c r="F40" s="76"/>
      <c r="G40" s="76"/>
      <c r="H40" s="76"/>
      <c r="I40" s="76"/>
      <c r="J40" s="7">
        <v>6</v>
      </c>
      <c r="K40" s="7">
        <f>J40/E26*100</f>
        <v>33.333333333333329</v>
      </c>
      <c r="AB40" s="86" t="s">
        <v>31</v>
      </c>
      <c r="AC40" s="87"/>
      <c r="AD40" s="87"/>
      <c r="AE40" s="88"/>
      <c r="AF40" s="7">
        <f>SUM(AE35:AE36)/$E$26*100</f>
        <v>44.444444444444443</v>
      </c>
    </row>
    <row r="41" spans="1:32" x14ac:dyDescent="0.3">
      <c r="C41"/>
      <c r="D41"/>
      <c r="E41" s="76" t="s">
        <v>47</v>
      </c>
      <c r="F41" s="76"/>
      <c r="G41" s="76"/>
      <c r="H41" s="76"/>
      <c r="I41" s="76"/>
      <c r="J41" s="7">
        <v>10</v>
      </c>
      <c r="K41" s="7">
        <f>J41/E26*100</f>
        <v>55.555555555555557</v>
      </c>
      <c r="AB41" s="77" t="s">
        <v>28</v>
      </c>
      <c r="AC41" s="77"/>
      <c r="AD41" s="77"/>
      <c r="AE41" s="77"/>
      <c r="AF41" s="7">
        <f>AVERAGE(AD6:AD23)</f>
        <v>14.777777777777779</v>
      </c>
    </row>
    <row r="42" spans="1:32" x14ac:dyDescent="0.3">
      <c r="C42"/>
      <c r="D42"/>
      <c r="E42" s="76" t="s">
        <v>48</v>
      </c>
      <c r="F42" s="76"/>
      <c r="G42" s="76"/>
      <c r="H42" s="76"/>
      <c r="I42" s="76"/>
      <c r="J42" s="7">
        <f>COUNTIF(AF6:AF23,"&gt;=50")-J41-J40-J39</f>
        <v>-6</v>
      </c>
      <c r="K42" s="7">
        <f>J42/E26*100</f>
        <v>-33.333333333333329</v>
      </c>
      <c r="AB42" s="77" t="s">
        <v>18</v>
      </c>
      <c r="AC42" s="77"/>
      <c r="AD42" s="77"/>
      <c r="AE42" s="77"/>
      <c r="AF42" s="7">
        <f>AVERAGE(AE6:AE23)</f>
        <v>3.5555555555555554</v>
      </c>
    </row>
    <row r="43" spans="1:32" x14ac:dyDescent="0.3">
      <c r="E43" s="76" t="s">
        <v>49</v>
      </c>
      <c r="F43" s="76"/>
      <c r="G43" s="76"/>
      <c r="H43" s="76"/>
      <c r="I43" s="76"/>
      <c r="J43" s="7">
        <f>COUNTIF(AF6:AF23,"&lt;50")</f>
        <v>6</v>
      </c>
      <c r="K43" s="7">
        <f>J43/E26*100</f>
        <v>33.333333333333329</v>
      </c>
      <c r="AB43" s="77" t="s">
        <v>44</v>
      </c>
      <c r="AC43" s="77"/>
      <c r="AD43" s="77"/>
      <c r="AE43" s="77"/>
      <c r="AF43" s="7">
        <f>AVERAGE(AF6:AF23)</f>
        <v>59.027777777777779</v>
      </c>
    </row>
  </sheetData>
  <autoFilter ref="E3:AF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39:AE39"/>
    <mergeCell ref="AB40:AE40"/>
    <mergeCell ref="E38:I38"/>
    <mergeCell ref="AB41:AE41"/>
    <mergeCell ref="AB42:AE42"/>
    <mergeCell ref="AB43:AE43"/>
    <mergeCell ref="AD26:AE26"/>
    <mergeCell ref="AD27:AE27"/>
    <mergeCell ref="AD28:AE28"/>
    <mergeCell ref="AD29:AE29"/>
    <mergeCell ref="AD30:AE30"/>
    <mergeCell ref="AB38:AE38"/>
    <mergeCell ref="E43:I43"/>
    <mergeCell ref="E41:I41"/>
    <mergeCell ref="E42:I42"/>
    <mergeCell ref="E40:I40"/>
    <mergeCell ref="E39:I39"/>
  </mergeCells>
  <conditionalFormatting sqref="AE6:AE23">
    <cfRule type="cellIs" dxfId="10" priority="6" operator="equal">
      <formula>3</formula>
    </cfRule>
    <cfRule type="cellIs" dxfId="9" priority="7" operator="equal">
      <formula>4</formula>
    </cfRule>
    <cfRule type="cellIs" dxfId="8" priority="8" operator="equal">
      <formula>2</formula>
    </cfRule>
    <cfRule type="cellIs" dxfId="7" priority="9" operator="equal">
      <formula>5</formula>
    </cfRule>
  </conditionalFormatting>
  <conditionalFormatting sqref="E24:AC24">
    <cfRule type="cellIs" dxfId="6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27:AC30 E24:P24 E27:P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zoomScale="85" zoomScaleNormal="85" workbookViewId="0">
      <selection activeCell="F3" sqref="F3:F18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9" s="39" customFormat="1" x14ac:dyDescent="0.25">
      <c r="A1" s="47"/>
      <c r="B1" s="47"/>
      <c r="C1" s="47"/>
      <c r="G1" s="48"/>
      <c r="H1" s="92"/>
      <c r="I1" s="92"/>
    </row>
    <row r="2" spans="1:9" s="50" customFormat="1" ht="73.2" x14ac:dyDescent="0.25">
      <c r="A2" s="40" t="s">
        <v>33</v>
      </c>
      <c r="B2" s="41" t="s">
        <v>41</v>
      </c>
      <c r="C2" s="43" t="s">
        <v>40</v>
      </c>
      <c r="D2" s="51" t="s">
        <v>37</v>
      </c>
      <c r="E2" s="49" t="s">
        <v>38</v>
      </c>
      <c r="F2" s="49" t="s">
        <v>39</v>
      </c>
      <c r="G2" s="26" t="s">
        <v>43</v>
      </c>
      <c r="H2" s="41" t="s">
        <v>57</v>
      </c>
      <c r="I2" s="26" t="s">
        <v>34</v>
      </c>
    </row>
    <row r="3" spans="1:9" ht="14.4" x14ac:dyDescent="0.3">
      <c r="A3" s="41">
        <v>1</v>
      </c>
      <c r="B3" t="s">
        <v>76</v>
      </c>
      <c r="C3" s="43">
        <f>'1'!E1</f>
        <v>1</v>
      </c>
      <c r="D3" s="75">
        <v>100</v>
      </c>
      <c r="E3" s="75">
        <v>100</v>
      </c>
      <c r="F3" s="75">
        <v>67.39</v>
      </c>
      <c r="G3" s="44">
        <f>1-I3</f>
        <v>0.27777777777777779</v>
      </c>
      <c r="H3" s="52">
        <f>'7Б'!AH2</f>
        <v>14</v>
      </c>
      <c r="I3" s="45">
        <f>'1'!E27</f>
        <v>0.72222222222222221</v>
      </c>
    </row>
    <row r="4" spans="1:9" ht="14.4" x14ac:dyDescent="0.3">
      <c r="A4" s="41">
        <v>2</v>
      </c>
      <c r="B4" t="s">
        <v>77</v>
      </c>
      <c r="C4" s="43">
        <f>'1'!F1</f>
        <v>1</v>
      </c>
      <c r="D4" s="75">
        <v>100</v>
      </c>
      <c r="E4" s="75">
        <v>100</v>
      </c>
      <c r="F4" s="75">
        <v>44.29</v>
      </c>
      <c r="G4" s="44">
        <f t="shared" ref="G4:G14" si="0">1-I4</f>
        <v>0.33333333333333337</v>
      </c>
      <c r="H4" s="52">
        <f>'7Б'!AI2</f>
        <v>12</v>
      </c>
      <c r="I4" s="45">
        <f>'1'!F27</f>
        <v>0.66666666666666663</v>
      </c>
    </row>
    <row r="5" spans="1:9" ht="14.4" x14ac:dyDescent="0.3">
      <c r="A5" s="41">
        <v>3</v>
      </c>
      <c r="B5" t="s">
        <v>78</v>
      </c>
      <c r="C5" s="43">
        <f>'1'!G1</f>
        <v>1</v>
      </c>
      <c r="D5" s="75">
        <v>77.08</v>
      </c>
      <c r="E5" s="75">
        <v>77.08</v>
      </c>
      <c r="F5" s="75">
        <v>53.54</v>
      </c>
      <c r="G5" s="44">
        <f t="shared" si="0"/>
        <v>0.16666666666666663</v>
      </c>
      <c r="H5" s="52">
        <f>'7Б'!AJ2</f>
        <v>15</v>
      </c>
      <c r="I5" s="45">
        <f>'1'!G27</f>
        <v>0.83333333333333337</v>
      </c>
    </row>
    <row r="6" spans="1:9" ht="14.4" x14ac:dyDescent="0.3">
      <c r="A6" s="41">
        <v>4</v>
      </c>
      <c r="B6" t="s">
        <v>79</v>
      </c>
      <c r="C6" s="43">
        <f>'1'!H1</f>
        <v>1</v>
      </c>
      <c r="D6" s="75">
        <v>100</v>
      </c>
      <c r="E6" s="75">
        <v>100</v>
      </c>
      <c r="F6" s="75">
        <v>64.08</v>
      </c>
      <c r="G6" s="44">
        <f t="shared" si="0"/>
        <v>5.555555555555558E-2</v>
      </c>
      <c r="H6" s="52">
        <f>'7Б'!AK2</f>
        <v>17</v>
      </c>
      <c r="I6" s="45">
        <f>'1'!H27</f>
        <v>0.94444444444444442</v>
      </c>
    </row>
    <row r="7" spans="1:9" ht="14.4" x14ac:dyDescent="0.3">
      <c r="A7" s="41">
        <v>5</v>
      </c>
      <c r="B7" t="s">
        <v>80</v>
      </c>
      <c r="C7" s="46">
        <f>'1'!I1</f>
        <v>1</v>
      </c>
      <c r="D7" s="75">
        <v>64.58</v>
      </c>
      <c r="E7" s="75">
        <v>64.58</v>
      </c>
      <c r="F7" s="75">
        <v>52.78</v>
      </c>
      <c r="G7" s="44">
        <f t="shared" si="0"/>
        <v>0.16666666666666663</v>
      </c>
      <c r="H7" s="62">
        <f>'7Б'!AL2</f>
        <v>15</v>
      </c>
      <c r="I7" s="63">
        <f>'1'!I27</f>
        <v>0.83333333333333337</v>
      </c>
    </row>
    <row r="8" spans="1:9" ht="14.4" x14ac:dyDescent="0.3">
      <c r="A8" s="41">
        <v>6</v>
      </c>
      <c r="B8" t="s">
        <v>81</v>
      </c>
      <c r="C8" s="46">
        <f>'1'!J1</f>
        <v>2</v>
      </c>
      <c r="D8" s="75">
        <v>62.5</v>
      </c>
      <c r="E8" s="75">
        <v>62.5</v>
      </c>
      <c r="F8" s="75">
        <v>58.36</v>
      </c>
      <c r="G8" s="44">
        <f t="shared" si="0"/>
        <v>0.66666666666666674</v>
      </c>
      <c r="H8" s="62">
        <f>'7Б'!AM2</f>
        <v>6</v>
      </c>
      <c r="I8" s="63">
        <f>'1'!J27</f>
        <v>0.33333333333333331</v>
      </c>
    </row>
    <row r="9" spans="1:9" ht="14.4" x14ac:dyDescent="0.3">
      <c r="A9" s="41">
        <v>7</v>
      </c>
      <c r="B9" t="s">
        <v>82</v>
      </c>
      <c r="C9" s="46">
        <f>'1'!K1</f>
        <v>2</v>
      </c>
      <c r="D9" s="75">
        <v>55.21</v>
      </c>
      <c r="E9" s="75">
        <v>55.21</v>
      </c>
      <c r="F9" s="75">
        <v>66.86</v>
      </c>
      <c r="G9" s="44">
        <f t="shared" si="0"/>
        <v>0.61111111111111116</v>
      </c>
      <c r="H9" s="62">
        <f>'7Б'!AN2</f>
        <v>7</v>
      </c>
      <c r="I9" s="63">
        <f>'1'!K27</f>
        <v>0.3888888888888889</v>
      </c>
    </row>
    <row r="10" spans="1:9" ht="14.4" x14ac:dyDescent="0.3">
      <c r="A10" s="41">
        <v>8</v>
      </c>
      <c r="B10" t="s">
        <v>83</v>
      </c>
      <c r="C10" s="46">
        <f>'1'!L1</f>
        <v>1</v>
      </c>
      <c r="D10" s="75">
        <v>43.75</v>
      </c>
      <c r="E10" s="75">
        <v>43.75</v>
      </c>
      <c r="F10" s="75">
        <v>52.27</v>
      </c>
      <c r="G10" s="44">
        <f t="shared" si="0"/>
        <v>0.5</v>
      </c>
      <c r="H10" s="62">
        <f>'7Б'!AO2</f>
        <v>9</v>
      </c>
      <c r="I10" s="63">
        <f>'1'!L27</f>
        <v>0.5</v>
      </c>
    </row>
    <row r="11" spans="1:9" ht="14.4" x14ac:dyDescent="0.3">
      <c r="A11" s="41">
        <v>9</v>
      </c>
      <c r="B11" t="s">
        <v>84</v>
      </c>
      <c r="C11" s="46">
        <f>'1'!M1</f>
        <v>1</v>
      </c>
      <c r="D11" s="75">
        <v>52.08</v>
      </c>
      <c r="E11" s="75">
        <v>52.08</v>
      </c>
      <c r="F11" s="75">
        <v>51.37</v>
      </c>
      <c r="G11" s="44">
        <f t="shared" si="0"/>
        <v>0.55555555555555558</v>
      </c>
      <c r="H11" s="62">
        <f>'7Б'!AP2</f>
        <v>8</v>
      </c>
      <c r="I11" s="63">
        <f>'1'!M27</f>
        <v>0.44444444444444442</v>
      </c>
    </row>
    <row r="12" spans="1:9" ht="14.4" x14ac:dyDescent="0.3">
      <c r="A12" s="41">
        <v>10</v>
      </c>
      <c r="B12" t="s">
        <v>85</v>
      </c>
      <c r="C12" s="46">
        <f>'1'!N1</f>
        <v>2</v>
      </c>
      <c r="D12" s="75">
        <v>84.38</v>
      </c>
      <c r="E12" s="75">
        <v>84.38</v>
      </c>
      <c r="F12" s="75">
        <v>63.91</v>
      </c>
      <c r="G12" s="44">
        <f t="shared" si="0"/>
        <v>0.44444444444444442</v>
      </c>
      <c r="H12" s="62">
        <f>'7Б'!AQ2</f>
        <v>10</v>
      </c>
      <c r="I12" s="63">
        <f>'1'!N27</f>
        <v>0.55555555555555558</v>
      </c>
    </row>
    <row r="13" spans="1:9" ht="14.4" x14ac:dyDescent="0.3">
      <c r="A13" s="41">
        <v>11</v>
      </c>
      <c r="B13" t="s">
        <v>86</v>
      </c>
      <c r="C13" s="46">
        <f>'1'!O1</f>
        <v>1</v>
      </c>
      <c r="D13" s="75">
        <v>81.25</v>
      </c>
      <c r="E13" s="75">
        <v>81.25</v>
      </c>
      <c r="F13" s="75">
        <v>69.16</v>
      </c>
      <c r="G13" s="44">
        <f t="shared" si="0"/>
        <v>0.16666666666666663</v>
      </c>
      <c r="H13" s="62">
        <f>'7Б'!AR2</f>
        <v>16</v>
      </c>
      <c r="I13" s="63">
        <f>'1'!O27</f>
        <v>0.83333333333333337</v>
      </c>
    </row>
    <row r="14" spans="1:9" ht="14.4" x14ac:dyDescent="0.3">
      <c r="A14" s="41">
        <v>12</v>
      </c>
      <c r="B14" t="s">
        <v>87</v>
      </c>
      <c r="C14" s="46">
        <f>'1'!P1</f>
        <v>2</v>
      </c>
      <c r="D14" s="75">
        <v>73.959999999999994</v>
      </c>
      <c r="E14" s="75">
        <v>73.959999999999994</v>
      </c>
      <c r="F14" s="75">
        <v>38.86</v>
      </c>
      <c r="G14" s="44">
        <f t="shared" si="0"/>
        <v>0.33333333333333337</v>
      </c>
      <c r="H14" s="62">
        <f>'7Б'!AS2</f>
        <v>12</v>
      </c>
      <c r="I14" s="63">
        <f>'1'!P27</f>
        <v>0.66666666666666663</v>
      </c>
    </row>
    <row r="15" spans="1:9" ht="14.4" x14ac:dyDescent="0.3">
      <c r="A15" s="41">
        <v>13</v>
      </c>
      <c r="B15" t="s">
        <v>88</v>
      </c>
      <c r="C15" s="46">
        <f>'1'!Q1</f>
        <v>2</v>
      </c>
      <c r="D15" s="75">
        <v>56.25</v>
      </c>
      <c r="E15" s="75">
        <v>56.25</v>
      </c>
      <c r="F15" s="75">
        <v>41.08</v>
      </c>
      <c r="G15" s="44">
        <f>1-I15</f>
        <v>0.5</v>
      </c>
      <c r="H15" s="62">
        <f>'7Б'!AT2</f>
        <v>9</v>
      </c>
      <c r="I15" s="63">
        <f>'1'!Q27</f>
        <v>0.5</v>
      </c>
    </row>
    <row r="16" spans="1:9" ht="14.4" x14ac:dyDescent="0.3">
      <c r="A16" s="41">
        <v>14</v>
      </c>
      <c r="B16" t="s">
        <v>89</v>
      </c>
      <c r="C16" s="46">
        <f>'1'!R1</f>
        <v>2</v>
      </c>
      <c r="D16" s="75">
        <v>41.67</v>
      </c>
      <c r="E16" s="75">
        <v>41.67</v>
      </c>
      <c r="F16" s="75">
        <v>26.7</v>
      </c>
      <c r="G16" s="44">
        <f>1-I16</f>
        <v>0.66666666666666674</v>
      </c>
      <c r="H16" s="62">
        <f>'7Б'!AU2</f>
        <v>6</v>
      </c>
      <c r="I16" s="63">
        <f>'1'!R27</f>
        <v>0.33333333333333331</v>
      </c>
    </row>
    <row r="17" spans="1:9" ht="14.4" x14ac:dyDescent="0.3">
      <c r="A17" s="41">
        <v>15</v>
      </c>
      <c r="B17" t="s">
        <v>90</v>
      </c>
      <c r="C17" s="46">
        <f>'1'!S1</f>
        <v>1</v>
      </c>
      <c r="D17" s="75">
        <v>35.42</v>
      </c>
      <c r="E17" s="75">
        <v>35.42</v>
      </c>
      <c r="F17" s="75">
        <v>76.63</v>
      </c>
      <c r="G17" s="44">
        <f>1-I17</f>
        <v>0.61111111111111116</v>
      </c>
      <c r="H17" s="62">
        <f>'7Б'!AV2</f>
        <v>7</v>
      </c>
      <c r="I17" s="63">
        <f>'1'!S27</f>
        <v>0.3888888888888889</v>
      </c>
    </row>
    <row r="18" spans="1:9" ht="14.4" x14ac:dyDescent="0.3">
      <c r="A18" s="41">
        <v>16</v>
      </c>
      <c r="B18" t="s">
        <v>91</v>
      </c>
      <c r="C18" s="46">
        <f>'1'!T1</f>
        <v>3</v>
      </c>
      <c r="D18" s="75">
        <v>4.8600000000000003</v>
      </c>
      <c r="E18" s="75">
        <v>4.8600000000000003</v>
      </c>
      <c r="F18" s="75">
        <v>74.88</v>
      </c>
      <c r="G18" s="44">
        <f>1-I18</f>
        <v>1</v>
      </c>
      <c r="H18" s="62">
        <f>'7Б'!AW2</f>
        <v>0</v>
      </c>
      <c r="I18" s="63">
        <f>'1'!T27</f>
        <v>0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topLeftCell="A22" zoomScale="70" zoomScaleNormal="70" workbookViewId="0">
      <selection activeCell="B29" sqref="B29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29" customWidth="1"/>
    <col min="31" max="31" width="8.6640625" style="3" bestFit="1" customWidth="1"/>
    <col min="34" max="49" width="7.33203125" customWidth="1"/>
  </cols>
  <sheetData>
    <row r="1" spans="1:51" x14ac:dyDescent="0.3">
      <c r="D1" s="30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2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2</v>
      </c>
      <c r="R1" s="4">
        <f>'1'!R1</f>
        <v>2</v>
      </c>
      <c r="S1" s="4">
        <f>'1'!S1</f>
        <v>1</v>
      </c>
      <c r="T1" s="4">
        <f>'1'!T1</f>
        <v>3</v>
      </c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24</v>
      </c>
      <c r="AH1" s="72">
        <v>18</v>
      </c>
      <c r="AX1" s="93" t="s">
        <v>10</v>
      </c>
      <c r="AY1" s="95"/>
    </row>
    <row r="2" spans="1:51" x14ac:dyDescent="0.3">
      <c r="AH2" s="2">
        <f t="shared" ref="AH2:AW2" si="0">COUNTIF(E6:E26,E1)</f>
        <v>14</v>
      </c>
      <c r="AI2" s="2">
        <f t="shared" si="0"/>
        <v>12</v>
      </c>
      <c r="AJ2" s="2">
        <f t="shared" si="0"/>
        <v>15</v>
      </c>
      <c r="AK2" s="2">
        <f t="shared" si="0"/>
        <v>17</v>
      </c>
      <c r="AL2" s="2">
        <f t="shared" si="0"/>
        <v>15</v>
      </c>
      <c r="AM2" s="2">
        <f t="shared" si="0"/>
        <v>6</v>
      </c>
      <c r="AN2" s="2">
        <f t="shared" si="0"/>
        <v>7</v>
      </c>
      <c r="AO2" s="2">
        <f t="shared" si="0"/>
        <v>9</v>
      </c>
      <c r="AP2" s="2">
        <f t="shared" si="0"/>
        <v>8</v>
      </c>
      <c r="AQ2" s="2">
        <f t="shared" si="0"/>
        <v>10</v>
      </c>
      <c r="AR2" s="2">
        <f t="shared" si="0"/>
        <v>16</v>
      </c>
      <c r="AS2" s="2">
        <f t="shared" si="0"/>
        <v>12</v>
      </c>
      <c r="AT2" s="2">
        <f t="shared" si="0"/>
        <v>9</v>
      </c>
      <c r="AU2" s="2">
        <f t="shared" si="0"/>
        <v>6</v>
      </c>
      <c r="AV2" s="2">
        <f t="shared" si="0"/>
        <v>7</v>
      </c>
      <c r="AW2" s="2">
        <f t="shared" si="0"/>
        <v>0</v>
      </c>
      <c r="AX2" s="93" t="s">
        <v>11</v>
      </c>
      <c r="AY2" s="95"/>
    </row>
    <row r="3" spans="1:51" x14ac:dyDescent="0.3">
      <c r="A3" s="83" t="s">
        <v>0</v>
      </c>
      <c r="B3" s="83" t="s">
        <v>1</v>
      </c>
      <c r="C3" s="83" t="s">
        <v>3</v>
      </c>
      <c r="D3" s="83" t="s">
        <v>36</v>
      </c>
      <c r="E3" s="86" t="s">
        <v>6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80" t="s">
        <v>4</v>
      </c>
      <c r="AE3" s="80" t="s">
        <v>5</v>
      </c>
      <c r="AF3" s="83" t="s">
        <v>7</v>
      </c>
      <c r="AH3" s="2">
        <f t="shared" ref="AH3:AR3" si="1">$AH$1-AH2-AH5-AH4</f>
        <v>0</v>
      </c>
      <c r="AI3" s="2">
        <f t="shared" si="1"/>
        <v>3</v>
      </c>
      <c r="AJ3" s="2">
        <f t="shared" si="1"/>
        <v>1</v>
      </c>
      <c r="AK3" s="2">
        <f t="shared" si="1"/>
        <v>0</v>
      </c>
      <c r="AL3" s="2">
        <f t="shared" si="1"/>
        <v>2</v>
      </c>
      <c r="AM3" s="2">
        <f t="shared" si="1"/>
        <v>9</v>
      </c>
      <c r="AN3" s="2">
        <f t="shared" si="1"/>
        <v>10</v>
      </c>
      <c r="AO3" s="2">
        <f t="shared" si="1"/>
        <v>4</v>
      </c>
      <c r="AP3" s="2">
        <f t="shared" si="1"/>
        <v>6</v>
      </c>
      <c r="AQ3" s="2">
        <f t="shared" si="1"/>
        <v>7</v>
      </c>
      <c r="AR3" s="2">
        <f t="shared" si="1"/>
        <v>1</v>
      </c>
      <c r="AS3" s="2">
        <f t="shared" ref="AS3" si="2">$AH$1-AS2-AS5-AS4</f>
        <v>4</v>
      </c>
      <c r="AT3" s="2">
        <f t="shared" ref="AT3" si="3">$AH$1-AT2-AT5-AT4</f>
        <v>8</v>
      </c>
      <c r="AU3" s="2">
        <f t="shared" ref="AU3" si="4">$AH$1-AU2-AU5-AU4</f>
        <v>10</v>
      </c>
      <c r="AV3" s="2">
        <f t="shared" ref="AV3" si="5">$AH$1-AV2-AV5-AV4</f>
        <v>3</v>
      </c>
      <c r="AW3" s="2">
        <f t="shared" ref="AW3" si="6">$AH$1-AW2-AW5-AW4</f>
        <v>15</v>
      </c>
      <c r="AX3" s="93" t="s">
        <v>12</v>
      </c>
      <c r="AY3" s="95"/>
    </row>
    <row r="4" spans="1:51" x14ac:dyDescent="0.3">
      <c r="A4" s="84"/>
      <c r="B4" s="84"/>
      <c r="C4" s="84"/>
      <c r="D4" s="8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1"/>
      <c r="AE4" s="81"/>
      <c r="AF4" s="84"/>
      <c r="AH4" s="2">
        <f t="shared" ref="AH4:AW4" si="7">COUNTIF(E6:E26,"=N  ")</f>
        <v>0</v>
      </c>
      <c r="AI4" s="2">
        <f t="shared" si="7"/>
        <v>0</v>
      </c>
      <c r="AJ4" s="2">
        <f t="shared" si="7"/>
        <v>0</v>
      </c>
      <c r="AK4" s="2">
        <f t="shared" si="7"/>
        <v>0</v>
      </c>
      <c r="AL4" s="2">
        <f t="shared" si="7"/>
        <v>0</v>
      </c>
      <c r="AM4" s="2">
        <f t="shared" si="7"/>
        <v>0</v>
      </c>
      <c r="AN4" s="2">
        <f t="shared" si="7"/>
        <v>0</v>
      </c>
      <c r="AO4" s="2">
        <f t="shared" si="7"/>
        <v>0</v>
      </c>
      <c r="AP4" s="2">
        <f t="shared" si="7"/>
        <v>0</v>
      </c>
      <c r="AQ4" s="2">
        <f t="shared" si="7"/>
        <v>0</v>
      </c>
      <c r="AR4" s="2">
        <f t="shared" si="7"/>
        <v>0</v>
      </c>
      <c r="AS4" s="2">
        <f t="shared" si="7"/>
        <v>0</v>
      </c>
      <c r="AT4" s="2">
        <f t="shared" si="7"/>
        <v>0</v>
      </c>
      <c r="AU4" s="2">
        <f t="shared" si="7"/>
        <v>0</v>
      </c>
      <c r="AV4" s="2">
        <f t="shared" si="7"/>
        <v>0</v>
      </c>
      <c r="AW4" s="2">
        <f t="shared" si="7"/>
        <v>0</v>
      </c>
      <c r="AX4" s="93" t="s">
        <v>9</v>
      </c>
      <c r="AY4" s="95"/>
    </row>
    <row r="5" spans="1:51" x14ac:dyDescent="0.3">
      <c r="A5" s="85"/>
      <c r="B5" s="85"/>
      <c r="C5" s="85"/>
      <c r="D5" s="8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2"/>
      <c r="AE5" s="82"/>
      <c r="AF5" s="85"/>
      <c r="AH5" s="2">
        <f t="shared" ref="AH5:AW5" si="8">COUNTIF(E6:E26,"=0")</f>
        <v>4</v>
      </c>
      <c r="AI5" s="2">
        <f t="shared" si="8"/>
        <v>3</v>
      </c>
      <c r="AJ5" s="2">
        <f t="shared" si="8"/>
        <v>2</v>
      </c>
      <c r="AK5" s="2">
        <f t="shared" si="8"/>
        <v>1</v>
      </c>
      <c r="AL5" s="2">
        <f t="shared" si="8"/>
        <v>1</v>
      </c>
      <c r="AM5" s="2">
        <f t="shared" si="8"/>
        <v>3</v>
      </c>
      <c r="AN5" s="2">
        <f t="shared" si="8"/>
        <v>1</v>
      </c>
      <c r="AO5" s="2">
        <f t="shared" si="8"/>
        <v>5</v>
      </c>
      <c r="AP5" s="2">
        <f t="shared" si="8"/>
        <v>4</v>
      </c>
      <c r="AQ5" s="2">
        <f t="shared" si="8"/>
        <v>1</v>
      </c>
      <c r="AR5" s="2">
        <f t="shared" si="8"/>
        <v>1</v>
      </c>
      <c r="AS5" s="2">
        <f t="shared" si="8"/>
        <v>2</v>
      </c>
      <c r="AT5" s="2">
        <f t="shared" si="8"/>
        <v>1</v>
      </c>
      <c r="AU5" s="2">
        <f t="shared" si="8"/>
        <v>2</v>
      </c>
      <c r="AV5" s="2">
        <f t="shared" si="8"/>
        <v>8</v>
      </c>
      <c r="AW5" s="2">
        <f t="shared" si="8"/>
        <v>3</v>
      </c>
      <c r="AX5" s="93" t="s">
        <v>8</v>
      </c>
      <c r="AY5" s="95"/>
    </row>
    <row r="6" spans="1:51" x14ac:dyDescent="0.3">
      <c r="A6" s="1">
        <v>1</v>
      </c>
      <c r="B6" s="1" t="s">
        <v>56</v>
      </c>
      <c r="C6" s="2">
        <v>1</v>
      </c>
      <c r="D6" s="2" t="s">
        <v>57</v>
      </c>
      <c r="E6" s="74">
        <v>1</v>
      </c>
      <c r="F6" s="74">
        <v>1</v>
      </c>
      <c r="G6" s="74">
        <v>1</v>
      </c>
      <c r="H6" s="74">
        <v>1</v>
      </c>
      <c r="I6" s="74">
        <v>1</v>
      </c>
      <c r="J6" s="74">
        <v>2</v>
      </c>
      <c r="K6" s="74">
        <v>1</v>
      </c>
      <c r="L6" s="74" t="s">
        <v>58</v>
      </c>
      <c r="M6" s="74">
        <v>1</v>
      </c>
      <c r="N6" s="74">
        <v>2</v>
      </c>
      <c r="O6" s="74">
        <v>1</v>
      </c>
      <c r="P6" s="74">
        <v>2</v>
      </c>
      <c r="Q6" s="74">
        <v>1</v>
      </c>
      <c r="R6" s="74" t="s">
        <v>58</v>
      </c>
      <c r="S6" s="74">
        <v>1</v>
      </c>
      <c r="T6" s="74">
        <v>1</v>
      </c>
      <c r="U6" s="1"/>
      <c r="V6" s="1"/>
      <c r="W6" s="1"/>
      <c r="X6" s="1"/>
      <c r="Y6" s="1"/>
      <c r="Z6" s="1"/>
      <c r="AA6" s="1"/>
      <c r="AB6" s="1"/>
      <c r="AC6" s="1"/>
      <c r="AD6" s="73">
        <v>17</v>
      </c>
      <c r="AE6" s="2">
        <v>4</v>
      </c>
      <c r="AF6" s="6">
        <f>14/24*100</f>
        <v>58.333333333333336</v>
      </c>
    </row>
    <row r="7" spans="1:51" x14ac:dyDescent="0.3">
      <c r="A7" s="1">
        <v>2</v>
      </c>
      <c r="B7" s="1" t="s">
        <v>59</v>
      </c>
      <c r="C7" s="2">
        <v>2</v>
      </c>
      <c r="D7" s="2" t="s">
        <v>57</v>
      </c>
      <c r="E7" s="74">
        <v>1</v>
      </c>
      <c r="F7" s="74">
        <v>1</v>
      </c>
      <c r="G7" s="74">
        <v>1</v>
      </c>
      <c r="H7" s="74">
        <v>1</v>
      </c>
      <c r="I7" s="74">
        <v>1</v>
      </c>
      <c r="J7" s="74">
        <v>1</v>
      </c>
      <c r="K7" s="74">
        <v>2</v>
      </c>
      <c r="L7" s="74">
        <v>0</v>
      </c>
      <c r="M7" s="74" t="s">
        <v>58</v>
      </c>
      <c r="N7" s="74" t="s">
        <v>58</v>
      </c>
      <c r="O7" s="74">
        <v>2</v>
      </c>
      <c r="P7" s="74">
        <v>0</v>
      </c>
      <c r="Q7" s="74">
        <v>2</v>
      </c>
      <c r="R7" s="74">
        <v>1</v>
      </c>
      <c r="S7" s="74">
        <v>1</v>
      </c>
      <c r="T7" s="74">
        <v>0</v>
      </c>
      <c r="U7" s="1"/>
      <c r="V7" s="1"/>
      <c r="W7" s="1"/>
      <c r="X7" s="1"/>
      <c r="Y7" s="1"/>
      <c r="Z7" s="1"/>
      <c r="AA7" s="1"/>
      <c r="AB7" s="1"/>
      <c r="AC7" s="1"/>
      <c r="AD7" s="73">
        <v>14</v>
      </c>
      <c r="AE7" s="2">
        <v>3</v>
      </c>
      <c r="AF7" s="6">
        <f>11/24*100</f>
        <v>45.833333333333329</v>
      </c>
      <c r="AH7" s="66" t="s">
        <v>13</v>
      </c>
      <c r="AI7" s="14">
        <f>COUNTIF(AE6:AE26,"=2")</f>
        <v>0</v>
      </c>
      <c r="AJ7" s="15">
        <f>AI7/$AH$1*100</f>
        <v>0</v>
      </c>
    </row>
    <row r="8" spans="1:51" x14ac:dyDescent="0.3">
      <c r="A8" s="1">
        <v>3</v>
      </c>
      <c r="B8" s="1" t="s">
        <v>60</v>
      </c>
      <c r="C8" s="2">
        <v>2</v>
      </c>
      <c r="D8" s="2" t="s">
        <v>57</v>
      </c>
      <c r="E8" s="74">
        <v>1</v>
      </c>
      <c r="F8" s="74">
        <v>1</v>
      </c>
      <c r="G8" s="74">
        <v>1</v>
      </c>
      <c r="H8" s="74">
        <v>1</v>
      </c>
      <c r="I8" s="74">
        <v>1</v>
      </c>
      <c r="J8" s="74">
        <v>2</v>
      </c>
      <c r="K8" s="74">
        <v>1</v>
      </c>
      <c r="L8" s="74">
        <v>1</v>
      </c>
      <c r="M8" s="74">
        <v>1</v>
      </c>
      <c r="N8" s="74">
        <v>2</v>
      </c>
      <c r="O8" s="74">
        <v>1</v>
      </c>
      <c r="P8" s="74">
        <v>2</v>
      </c>
      <c r="Q8" s="74">
        <v>2</v>
      </c>
      <c r="R8" s="74">
        <v>2</v>
      </c>
      <c r="S8" s="74">
        <v>1</v>
      </c>
      <c r="T8" s="74">
        <v>2</v>
      </c>
      <c r="U8" s="1"/>
      <c r="V8" s="1"/>
      <c r="W8" s="1"/>
      <c r="X8" s="1"/>
      <c r="Y8" s="1"/>
      <c r="Z8" s="1"/>
      <c r="AA8" s="1"/>
      <c r="AB8" s="1"/>
      <c r="AC8" s="1"/>
      <c r="AD8" s="73">
        <v>23</v>
      </c>
      <c r="AE8" s="2">
        <v>5</v>
      </c>
      <c r="AF8" s="6">
        <f>16/24*100</f>
        <v>66.666666666666657</v>
      </c>
      <c r="AH8" s="67" t="s">
        <v>14</v>
      </c>
      <c r="AI8" s="8">
        <f>COUNTIF(AE6:AE26,"=3")</f>
        <v>10</v>
      </c>
      <c r="AJ8" s="13">
        <f>AI8/$AH$1*100</f>
        <v>55.555555555555557</v>
      </c>
    </row>
    <row r="9" spans="1:51" x14ac:dyDescent="0.3">
      <c r="A9" s="1">
        <v>4</v>
      </c>
      <c r="B9" s="1" t="s">
        <v>61</v>
      </c>
      <c r="C9" s="2">
        <v>1</v>
      </c>
      <c r="D9" s="2" t="s">
        <v>57</v>
      </c>
      <c r="E9" s="74">
        <v>1</v>
      </c>
      <c r="F9" s="74">
        <v>1</v>
      </c>
      <c r="G9" s="74">
        <v>1</v>
      </c>
      <c r="H9" s="74">
        <v>1</v>
      </c>
      <c r="I9" s="74">
        <v>1</v>
      </c>
      <c r="J9" s="74">
        <v>2</v>
      </c>
      <c r="K9" s="74">
        <v>2</v>
      </c>
      <c r="L9" s="74">
        <v>1</v>
      </c>
      <c r="M9" s="74">
        <v>1</v>
      </c>
      <c r="N9" s="74">
        <v>2</v>
      </c>
      <c r="O9" s="74">
        <v>1</v>
      </c>
      <c r="P9" s="74">
        <v>2</v>
      </c>
      <c r="Q9" s="74">
        <v>2</v>
      </c>
      <c r="R9" s="74">
        <v>2</v>
      </c>
      <c r="S9" s="74">
        <v>1</v>
      </c>
      <c r="T9" s="74">
        <v>2</v>
      </c>
      <c r="U9" s="1"/>
      <c r="V9" s="1"/>
      <c r="W9" s="1"/>
      <c r="X9" s="1"/>
      <c r="Y9" s="1"/>
      <c r="Z9" s="1"/>
      <c r="AA9" s="1"/>
      <c r="AB9" s="1"/>
      <c r="AC9" s="1"/>
      <c r="AD9" s="73">
        <v>23</v>
      </c>
      <c r="AE9" s="2">
        <v>5</v>
      </c>
      <c r="AF9" s="6" t="s">
        <v>92</v>
      </c>
      <c r="AH9" s="68" t="s">
        <v>15</v>
      </c>
      <c r="AI9" s="11">
        <f>COUNTIF(AE6:AE26,"=4")</f>
        <v>6</v>
      </c>
      <c r="AJ9" s="12">
        <f>AI9/$AH$1*100</f>
        <v>33.333333333333329</v>
      </c>
    </row>
    <row r="10" spans="1:51" x14ac:dyDescent="0.3">
      <c r="A10" s="1">
        <v>5</v>
      </c>
      <c r="B10" s="1" t="s">
        <v>62</v>
      </c>
      <c r="C10" s="2">
        <v>2</v>
      </c>
      <c r="D10" s="2" t="s">
        <v>57</v>
      </c>
      <c r="E10" s="74">
        <v>0</v>
      </c>
      <c r="F10" s="74">
        <v>1</v>
      </c>
      <c r="G10" s="74">
        <v>1</v>
      </c>
      <c r="H10" s="74">
        <v>1</v>
      </c>
      <c r="I10" s="74">
        <v>1</v>
      </c>
      <c r="J10" s="74" t="s">
        <v>58</v>
      </c>
      <c r="K10" s="74">
        <v>1</v>
      </c>
      <c r="L10" s="74">
        <v>1</v>
      </c>
      <c r="M10" s="74" t="s">
        <v>58</v>
      </c>
      <c r="N10" s="74">
        <v>1</v>
      </c>
      <c r="O10" s="74">
        <v>1</v>
      </c>
      <c r="P10" s="74">
        <v>1</v>
      </c>
      <c r="Q10" s="74">
        <v>1</v>
      </c>
      <c r="R10" s="74" t="s">
        <v>58</v>
      </c>
      <c r="S10" s="74">
        <v>0</v>
      </c>
      <c r="T10" s="74">
        <v>0</v>
      </c>
      <c r="U10" s="1"/>
      <c r="V10" s="1"/>
      <c r="W10" s="1"/>
      <c r="X10" s="1"/>
      <c r="Y10" s="1"/>
      <c r="Z10" s="1"/>
      <c r="AA10" s="1"/>
      <c r="AB10" s="1"/>
      <c r="AC10" s="1"/>
      <c r="AD10" s="73">
        <v>10</v>
      </c>
      <c r="AE10" s="2">
        <v>3</v>
      </c>
      <c r="AF10" s="6">
        <f>10/24*100</f>
        <v>41.666666666666671</v>
      </c>
      <c r="AH10" s="69" t="s">
        <v>16</v>
      </c>
      <c r="AI10" s="9">
        <f>COUNTIF(AE6:AE26,"=5")</f>
        <v>2</v>
      </c>
      <c r="AJ10" s="10">
        <f>AI10/$AH$1*100</f>
        <v>11.111111111111111</v>
      </c>
    </row>
    <row r="11" spans="1:51" x14ac:dyDescent="0.3">
      <c r="A11" s="1">
        <v>6</v>
      </c>
      <c r="B11" s="1" t="s">
        <v>63</v>
      </c>
      <c r="C11" s="2">
        <v>2</v>
      </c>
      <c r="D11" s="2" t="s">
        <v>57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 t="s">
        <v>58</v>
      </c>
      <c r="K11" s="74">
        <v>1</v>
      </c>
      <c r="L11" s="74">
        <v>0</v>
      </c>
      <c r="M11" s="74">
        <v>1</v>
      </c>
      <c r="N11" s="74">
        <v>1</v>
      </c>
      <c r="O11" s="74">
        <v>1</v>
      </c>
      <c r="P11" s="74">
        <v>1</v>
      </c>
      <c r="Q11" s="74">
        <v>1</v>
      </c>
      <c r="R11" s="74" t="s">
        <v>58</v>
      </c>
      <c r="S11" s="74" t="s">
        <v>58</v>
      </c>
      <c r="T11" s="74" t="s">
        <v>58</v>
      </c>
      <c r="U11" s="1"/>
      <c r="V11" s="1"/>
      <c r="W11" s="1"/>
      <c r="X11" s="1"/>
      <c r="Y11" s="1"/>
      <c r="Z11" s="1"/>
      <c r="AA11" s="1"/>
      <c r="AB11" s="1"/>
      <c r="AC11" s="1"/>
      <c r="AD11" s="73">
        <v>11</v>
      </c>
      <c r="AE11" s="2">
        <v>3</v>
      </c>
      <c r="AF11" s="6">
        <f>11/24*100</f>
        <v>45.833333333333329</v>
      </c>
    </row>
    <row r="12" spans="1:51" x14ac:dyDescent="0.3">
      <c r="A12" s="1">
        <v>7</v>
      </c>
      <c r="B12" s="1" t="s">
        <v>64</v>
      </c>
      <c r="C12" s="2">
        <v>1</v>
      </c>
      <c r="D12" s="2" t="s">
        <v>57</v>
      </c>
      <c r="E12" s="74">
        <v>1</v>
      </c>
      <c r="F12" s="74">
        <v>1</v>
      </c>
      <c r="G12" s="74">
        <v>1</v>
      </c>
      <c r="H12" s="74">
        <v>1</v>
      </c>
      <c r="I12" s="74">
        <v>1</v>
      </c>
      <c r="J12" s="74">
        <v>1</v>
      </c>
      <c r="K12" s="74">
        <v>2</v>
      </c>
      <c r="L12" s="74">
        <v>1</v>
      </c>
      <c r="M12" s="74" t="s">
        <v>58</v>
      </c>
      <c r="N12" s="74">
        <v>2</v>
      </c>
      <c r="O12" s="74">
        <v>1</v>
      </c>
      <c r="P12" s="74">
        <v>2</v>
      </c>
      <c r="Q12" s="74">
        <v>2</v>
      </c>
      <c r="R12" s="74">
        <v>2</v>
      </c>
      <c r="S12" s="74">
        <v>0</v>
      </c>
      <c r="T12" s="74" t="s">
        <v>58</v>
      </c>
      <c r="U12" s="1"/>
      <c r="V12" s="1"/>
      <c r="W12" s="1"/>
      <c r="X12" s="1"/>
      <c r="Y12" s="1"/>
      <c r="Z12" s="1"/>
      <c r="AA12" s="1"/>
      <c r="AB12" s="1"/>
      <c r="AC12" s="1"/>
      <c r="AD12" s="73">
        <v>18</v>
      </c>
      <c r="AE12" s="2">
        <v>4</v>
      </c>
      <c r="AF12" s="6">
        <f>AD13/24*100</f>
        <v>50</v>
      </c>
      <c r="AH12" s="77" t="s">
        <v>53</v>
      </c>
      <c r="AI12" s="77"/>
      <c r="AJ12" s="65">
        <f>COUNTIF(AF6:AF26,100)</f>
        <v>0</v>
      </c>
    </row>
    <row r="13" spans="1:51" x14ac:dyDescent="0.3">
      <c r="A13" s="1">
        <v>8</v>
      </c>
      <c r="B13" s="1" t="s">
        <v>65</v>
      </c>
      <c r="C13" s="2">
        <v>1</v>
      </c>
      <c r="D13" s="2" t="s">
        <v>57</v>
      </c>
      <c r="E13" s="74">
        <v>0</v>
      </c>
      <c r="F13" s="74">
        <v>0</v>
      </c>
      <c r="G13" s="74">
        <v>0</v>
      </c>
      <c r="H13" s="74">
        <v>1</v>
      </c>
      <c r="I13" s="74">
        <v>1</v>
      </c>
      <c r="J13" s="74">
        <v>1</v>
      </c>
      <c r="K13" s="74">
        <v>2</v>
      </c>
      <c r="L13" s="74">
        <v>0</v>
      </c>
      <c r="M13" s="74">
        <v>0</v>
      </c>
      <c r="N13" s="74">
        <v>1</v>
      </c>
      <c r="O13" s="74">
        <v>1</v>
      </c>
      <c r="P13" s="74">
        <v>0</v>
      </c>
      <c r="Q13" s="74">
        <v>2</v>
      </c>
      <c r="R13" s="74">
        <v>1</v>
      </c>
      <c r="S13" s="74">
        <v>1</v>
      </c>
      <c r="T13" s="74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73">
        <v>12</v>
      </c>
      <c r="AE13" s="2">
        <v>3</v>
      </c>
      <c r="AF13" s="6">
        <f>10/24*100</f>
        <v>41.666666666666671</v>
      </c>
      <c r="AH13" s="78" t="s">
        <v>17</v>
      </c>
      <c r="AI13" s="79"/>
      <c r="AJ13" s="7">
        <f>SUM(AI8:AI10)/$AH$1*100</f>
        <v>100</v>
      </c>
    </row>
    <row r="14" spans="1:51" x14ac:dyDescent="0.3">
      <c r="A14" s="1">
        <v>9</v>
      </c>
      <c r="B14" s="1" t="s">
        <v>66</v>
      </c>
      <c r="C14" s="2">
        <v>2</v>
      </c>
      <c r="D14" s="2" t="s">
        <v>57</v>
      </c>
      <c r="E14" s="74">
        <v>0</v>
      </c>
      <c r="F14" s="74">
        <v>0</v>
      </c>
      <c r="G14" s="74">
        <v>0</v>
      </c>
      <c r="H14" s="74">
        <v>1</v>
      </c>
      <c r="I14" s="74">
        <v>1</v>
      </c>
      <c r="J14" s="74">
        <v>1</v>
      </c>
      <c r="K14" s="74">
        <v>1</v>
      </c>
      <c r="L14" s="74">
        <v>0</v>
      </c>
      <c r="M14" s="74">
        <v>0</v>
      </c>
      <c r="N14" s="74">
        <v>0</v>
      </c>
      <c r="O14" s="74">
        <v>1</v>
      </c>
      <c r="P14" s="74">
        <v>2</v>
      </c>
      <c r="Q14" s="74">
        <v>1</v>
      </c>
      <c r="R14" s="74" t="s">
        <v>58</v>
      </c>
      <c r="S14" s="74">
        <v>1</v>
      </c>
      <c r="T14" s="74">
        <v>1</v>
      </c>
      <c r="U14" s="1"/>
      <c r="V14" s="1"/>
      <c r="W14" s="1"/>
      <c r="X14" s="1"/>
      <c r="Y14" s="1"/>
      <c r="Z14" s="1"/>
      <c r="AA14" s="1"/>
      <c r="AB14" s="1"/>
      <c r="AC14" s="1"/>
      <c r="AD14" s="73">
        <v>10</v>
      </c>
      <c r="AE14" s="2">
        <v>3</v>
      </c>
      <c r="AF14" s="6">
        <f>9/24*100</f>
        <v>37.5</v>
      </c>
      <c r="AH14" s="78" t="s">
        <v>31</v>
      </c>
      <c r="AI14" s="79"/>
      <c r="AJ14" s="7">
        <f>SUM(AI9:AI10)/$AH$1*100</f>
        <v>44.444444444444443</v>
      </c>
    </row>
    <row r="15" spans="1:51" x14ac:dyDescent="0.3">
      <c r="A15" s="1">
        <v>10</v>
      </c>
      <c r="B15" s="1" t="s">
        <v>67</v>
      </c>
      <c r="C15" s="2">
        <v>1</v>
      </c>
      <c r="D15" s="2" t="s">
        <v>57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2</v>
      </c>
      <c r="L15" s="74">
        <v>1</v>
      </c>
      <c r="M15" s="74">
        <v>0</v>
      </c>
      <c r="N15" s="74">
        <v>2</v>
      </c>
      <c r="O15" s="74">
        <v>1</v>
      </c>
      <c r="P15" s="74">
        <v>2</v>
      </c>
      <c r="Q15" s="74">
        <v>2</v>
      </c>
      <c r="R15" s="74">
        <v>2</v>
      </c>
      <c r="S15" s="74" t="s">
        <v>58</v>
      </c>
      <c r="T15" s="74" t="s">
        <v>58</v>
      </c>
      <c r="U15" s="1"/>
      <c r="V15" s="1"/>
      <c r="W15" s="1"/>
      <c r="X15" s="1"/>
      <c r="Y15" s="1"/>
      <c r="Z15" s="1"/>
      <c r="AA15" s="1"/>
      <c r="AB15" s="1"/>
      <c r="AC15" s="1"/>
      <c r="AD15" s="73">
        <v>18</v>
      </c>
      <c r="AE15" s="2">
        <v>4</v>
      </c>
      <c r="AF15" s="6">
        <f>13/24*100</f>
        <v>54.166666666666664</v>
      </c>
      <c r="AH15" s="78" t="s">
        <v>28</v>
      </c>
      <c r="AI15" s="79"/>
      <c r="AJ15" s="7">
        <f>AVERAGE(AD6:AD26)</f>
        <v>14.777777777777779</v>
      </c>
    </row>
    <row r="16" spans="1:51" x14ac:dyDescent="0.3">
      <c r="A16" s="1">
        <v>11</v>
      </c>
      <c r="B16" s="1" t="s">
        <v>68</v>
      </c>
      <c r="C16" s="2">
        <v>1</v>
      </c>
      <c r="D16" s="2" t="s">
        <v>57</v>
      </c>
      <c r="E16" s="74">
        <v>0</v>
      </c>
      <c r="F16" s="74" t="s">
        <v>58</v>
      </c>
      <c r="G16" s="74" t="s">
        <v>58</v>
      </c>
      <c r="H16" s="74">
        <v>0</v>
      </c>
      <c r="I16" s="74">
        <v>1</v>
      </c>
      <c r="J16" s="74">
        <v>0</v>
      </c>
      <c r="K16" s="74">
        <v>1</v>
      </c>
      <c r="L16" s="74" t="s">
        <v>58</v>
      </c>
      <c r="M16" s="74">
        <v>1</v>
      </c>
      <c r="N16" s="74">
        <v>1</v>
      </c>
      <c r="O16" s="74">
        <v>1</v>
      </c>
      <c r="P16" s="74">
        <v>2</v>
      </c>
      <c r="Q16" s="74">
        <v>1</v>
      </c>
      <c r="R16" s="74">
        <v>1</v>
      </c>
      <c r="S16" s="74">
        <v>1</v>
      </c>
      <c r="T16" s="74" t="s">
        <v>58</v>
      </c>
      <c r="U16" s="1"/>
      <c r="V16" s="1"/>
      <c r="W16" s="1"/>
      <c r="X16" s="1"/>
      <c r="Y16" s="1"/>
      <c r="Z16" s="1"/>
      <c r="AA16" s="1"/>
      <c r="AB16" s="1"/>
      <c r="AC16" s="1"/>
      <c r="AD16" s="73">
        <v>10</v>
      </c>
      <c r="AE16" s="2">
        <v>3</v>
      </c>
      <c r="AF16" s="6">
        <f>9/24*100</f>
        <v>37.5</v>
      </c>
      <c r="AH16" s="78" t="s">
        <v>18</v>
      </c>
      <c r="AI16" s="79"/>
      <c r="AJ16" s="7">
        <f>AVERAGE(AE6:AE26)</f>
        <v>3.5555555555555554</v>
      </c>
    </row>
    <row r="17" spans="1:37" x14ac:dyDescent="0.3">
      <c r="A17" s="1">
        <v>12</v>
      </c>
      <c r="B17" s="1" t="s">
        <v>69</v>
      </c>
      <c r="C17" s="2">
        <v>1</v>
      </c>
      <c r="D17" s="2" t="s">
        <v>57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2</v>
      </c>
      <c r="K17" s="74">
        <v>1</v>
      </c>
      <c r="L17" s="74">
        <v>0</v>
      </c>
      <c r="M17" s="74">
        <v>0</v>
      </c>
      <c r="N17" s="74">
        <v>1</v>
      </c>
      <c r="O17" s="74">
        <v>1</v>
      </c>
      <c r="P17" s="74">
        <v>2</v>
      </c>
      <c r="Q17" s="74">
        <v>2</v>
      </c>
      <c r="R17" s="74">
        <v>0</v>
      </c>
      <c r="S17" s="74">
        <v>0</v>
      </c>
      <c r="T17" s="74">
        <v>0</v>
      </c>
      <c r="U17" s="1"/>
      <c r="V17" s="1"/>
      <c r="W17" s="1"/>
      <c r="X17" s="1"/>
      <c r="Y17" s="1"/>
      <c r="Z17" s="1"/>
      <c r="AA17" s="1"/>
      <c r="AB17" s="1"/>
      <c r="AC17" s="1"/>
      <c r="AD17" s="73">
        <v>14</v>
      </c>
      <c r="AE17" s="2">
        <v>3</v>
      </c>
      <c r="AF17" s="6">
        <f>11/24*100</f>
        <v>45.833333333333329</v>
      </c>
      <c r="AH17" s="78" t="s">
        <v>54</v>
      </c>
      <c r="AI17" s="79"/>
      <c r="AJ17" s="7">
        <f>AVERAGE(AF6:AF26)</f>
        <v>46.813725490196077</v>
      </c>
    </row>
    <row r="18" spans="1:37" x14ac:dyDescent="0.3">
      <c r="A18" s="1">
        <v>13</v>
      </c>
      <c r="B18" s="1" t="s">
        <v>70</v>
      </c>
      <c r="C18" s="2">
        <v>2</v>
      </c>
      <c r="D18" s="2" t="s">
        <v>57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>
        <v>2</v>
      </c>
      <c r="K18" s="74">
        <v>1</v>
      </c>
      <c r="L18" s="74">
        <v>1</v>
      </c>
      <c r="M18" s="74">
        <v>1</v>
      </c>
      <c r="N18" s="74">
        <v>2</v>
      </c>
      <c r="O18" s="74">
        <v>1</v>
      </c>
      <c r="P18" s="74">
        <v>2</v>
      </c>
      <c r="Q18" s="74">
        <v>2</v>
      </c>
      <c r="R18" s="74">
        <v>1</v>
      </c>
      <c r="S18" s="74" t="s">
        <v>58</v>
      </c>
      <c r="T18" s="74" t="s">
        <v>58</v>
      </c>
      <c r="U18" s="1"/>
      <c r="V18" s="1"/>
      <c r="W18" s="1"/>
      <c r="X18" s="1"/>
      <c r="Y18" s="1"/>
      <c r="Z18" s="1"/>
      <c r="AA18" s="1"/>
      <c r="AB18" s="1"/>
      <c r="AC18" s="1"/>
      <c r="AD18" s="73">
        <v>18</v>
      </c>
      <c r="AE18" s="2">
        <v>4</v>
      </c>
      <c r="AF18" s="6">
        <f>14/24*100</f>
        <v>58.333333333333336</v>
      </c>
    </row>
    <row r="19" spans="1:37" x14ac:dyDescent="0.3">
      <c r="A19" s="1">
        <v>14</v>
      </c>
      <c r="B19" s="1" t="s">
        <v>71</v>
      </c>
      <c r="C19" s="2">
        <v>1</v>
      </c>
      <c r="D19" s="2" t="s">
        <v>57</v>
      </c>
      <c r="E19" s="74">
        <v>1</v>
      </c>
      <c r="F19" s="74">
        <v>1</v>
      </c>
      <c r="G19" s="74">
        <v>1</v>
      </c>
      <c r="H19" s="74">
        <v>1</v>
      </c>
      <c r="I19" s="74">
        <v>1</v>
      </c>
      <c r="J19" s="74">
        <v>1</v>
      </c>
      <c r="K19" s="74">
        <v>2</v>
      </c>
      <c r="L19" s="74">
        <v>1</v>
      </c>
      <c r="M19" s="74">
        <v>1</v>
      </c>
      <c r="N19" s="74">
        <v>1</v>
      </c>
      <c r="O19" s="74">
        <v>1</v>
      </c>
      <c r="P19" s="74">
        <v>1</v>
      </c>
      <c r="Q19" s="74">
        <v>0</v>
      </c>
      <c r="R19" s="74">
        <v>2</v>
      </c>
      <c r="S19" s="74">
        <v>0</v>
      </c>
      <c r="T19" s="74">
        <v>2</v>
      </c>
      <c r="U19" s="1"/>
      <c r="V19" s="1"/>
      <c r="W19" s="1"/>
      <c r="X19" s="1"/>
      <c r="Y19" s="1"/>
      <c r="Z19" s="1"/>
      <c r="AA19" s="1"/>
      <c r="AB19" s="1"/>
      <c r="AC19" s="1"/>
      <c r="AD19" s="73">
        <v>17</v>
      </c>
      <c r="AE19" s="2">
        <v>4</v>
      </c>
      <c r="AF19" s="6">
        <f>14/24*100</f>
        <v>58.333333333333336</v>
      </c>
      <c r="AH19" s="89" t="s">
        <v>52</v>
      </c>
      <c r="AI19" s="90"/>
      <c r="AJ19" s="64" t="s">
        <v>51</v>
      </c>
      <c r="AK19" s="64" t="s">
        <v>50</v>
      </c>
    </row>
    <row r="20" spans="1:37" x14ac:dyDescent="0.3">
      <c r="A20" s="1">
        <v>15</v>
      </c>
      <c r="B20" s="1" t="s">
        <v>72</v>
      </c>
      <c r="C20" s="2">
        <v>2</v>
      </c>
      <c r="D20" s="2" t="s">
        <v>57</v>
      </c>
      <c r="E20" s="74">
        <v>1</v>
      </c>
      <c r="F20" s="74">
        <v>1</v>
      </c>
      <c r="G20" s="74">
        <v>1</v>
      </c>
      <c r="H20" s="74">
        <v>1</v>
      </c>
      <c r="I20" s="74">
        <v>1</v>
      </c>
      <c r="J20" s="74">
        <v>2</v>
      </c>
      <c r="K20" s="74">
        <v>2</v>
      </c>
      <c r="L20" s="74">
        <v>1</v>
      </c>
      <c r="M20" s="74">
        <v>1</v>
      </c>
      <c r="N20" s="74">
        <v>2</v>
      </c>
      <c r="O20" s="74">
        <v>1</v>
      </c>
      <c r="P20" s="74">
        <v>2</v>
      </c>
      <c r="Q20" s="74">
        <v>2</v>
      </c>
      <c r="R20" s="74" t="s">
        <v>58</v>
      </c>
      <c r="S20" s="74">
        <v>0</v>
      </c>
      <c r="T20" s="74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73">
        <v>19</v>
      </c>
      <c r="AE20" s="2">
        <v>4</v>
      </c>
      <c r="AF20" s="6">
        <f>13/24*100</f>
        <v>54.166666666666664</v>
      </c>
      <c r="AH20" s="93" t="s">
        <v>45</v>
      </c>
      <c r="AI20" s="94"/>
      <c r="AJ20" s="70">
        <v>2</v>
      </c>
      <c r="AK20" s="70">
        <f>AJ20/AH1*100</f>
        <v>11.111111111111111</v>
      </c>
    </row>
    <row r="21" spans="1:37" x14ac:dyDescent="0.3">
      <c r="A21" s="1">
        <v>16</v>
      </c>
      <c r="B21" s="1" t="s">
        <v>73</v>
      </c>
      <c r="C21" s="2">
        <v>1</v>
      </c>
      <c r="D21" s="2" t="s">
        <v>57</v>
      </c>
      <c r="E21" s="74">
        <v>1</v>
      </c>
      <c r="F21" s="74" t="s">
        <v>58</v>
      </c>
      <c r="G21" s="74">
        <v>1</v>
      </c>
      <c r="H21" s="74">
        <v>1</v>
      </c>
      <c r="I21" s="74" t="s">
        <v>58</v>
      </c>
      <c r="J21" s="74">
        <v>0</v>
      </c>
      <c r="K21" s="74">
        <v>1</v>
      </c>
      <c r="L21" s="74" t="s">
        <v>58</v>
      </c>
      <c r="M21" s="74" t="s">
        <v>58</v>
      </c>
      <c r="N21" s="74">
        <v>2</v>
      </c>
      <c r="O21" s="74">
        <v>1</v>
      </c>
      <c r="P21" s="74">
        <v>2</v>
      </c>
      <c r="Q21" s="74">
        <v>1</v>
      </c>
      <c r="R21" s="74">
        <v>0</v>
      </c>
      <c r="S21" s="74">
        <v>0</v>
      </c>
      <c r="T21" s="74" t="s">
        <v>58</v>
      </c>
      <c r="U21" s="1"/>
      <c r="V21" s="1"/>
      <c r="W21" s="1"/>
      <c r="X21" s="1"/>
      <c r="Y21" s="1"/>
      <c r="Z21" s="1"/>
      <c r="AA21" s="1"/>
      <c r="AB21" s="1"/>
      <c r="AC21" s="1"/>
      <c r="AD21" s="73">
        <v>10</v>
      </c>
      <c r="AE21" s="2">
        <v>3</v>
      </c>
      <c r="AF21" s="6">
        <f>7/24*100</f>
        <v>29.166666666666668</v>
      </c>
      <c r="AH21" s="93" t="s">
        <v>46</v>
      </c>
      <c r="AI21" s="95"/>
      <c r="AJ21" s="70">
        <v>6</v>
      </c>
      <c r="AK21" s="70">
        <f>AJ21/AH1*100</f>
        <v>33.333333333333329</v>
      </c>
    </row>
    <row r="22" spans="1:37" x14ac:dyDescent="0.3">
      <c r="A22" s="1">
        <v>17</v>
      </c>
      <c r="B22" s="1" t="s">
        <v>74</v>
      </c>
      <c r="C22" s="2">
        <v>2</v>
      </c>
      <c r="D22" s="2" t="s">
        <v>57</v>
      </c>
      <c r="E22" s="74">
        <v>1</v>
      </c>
      <c r="F22" s="74" t="s">
        <v>58</v>
      </c>
      <c r="G22" s="74">
        <v>1</v>
      </c>
      <c r="H22" s="74">
        <v>1</v>
      </c>
      <c r="I22" s="74" t="s">
        <v>58</v>
      </c>
      <c r="J22" s="74">
        <v>0</v>
      </c>
      <c r="K22" s="74">
        <v>0</v>
      </c>
      <c r="L22" s="74">
        <v>1</v>
      </c>
      <c r="M22" s="74" t="s">
        <v>58</v>
      </c>
      <c r="N22" s="74">
        <v>2</v>
      </c>
      <c r="O22" s="74">
        <v>0</v>
      </c>
      <c r="P22" s="74">
        <v>2</v>
      </c>
      <c r="Q22" s="74">
        <v>1</v>
      </c>
      <c r="R22" s="74">
        <v>1</v>
      </c>
      <c r="S22" s="74">
        <v>0</v>
      </c>
      <c r="T22" s="74" t="s">
        <v>58</v>
      </c>
      <c r="U22" s="1"/>
      <c r="V22" s="1"/>
      <c r="W22" s="1"/>
      <c r="X22" s="1"/>
      <c r="Y22" s="1"/>
      <c r="Z22" s="1"/>
      <c r="AA22" s="1"/>
      <c r="AB22" s="1"/>
      <c r="AC22" s="1"/>
      <c r="AD22" s="73">
        <v>10</v>
      </c>
      <c r="AE22" s="2">
        <v>3</v>
      </c>
      <c r="AF22" s="6">
        <f>7/24*100</f>
        <v>29.166666666666668</v>
      </c>
      <c r="AH22" s="93" t="s">
        <v>47</v>
      </c>
      <c r="AI22" s="94"/>
      <c r="AJ22" s="70">
        <v>10</v>
      </c>
      <c r="AK22" s="70">
        <f>AJ22/AH1*100</f>
        <v>55.555555555555557</v>
      </c>
    </row>
    <row r="23" spans="1:37" x14ac:dyDescent="0.3">
      <c r="A23" s="1">
        <v>18</v>
      </c>
      <c r="B23" s="1" t="s">
        <v>75</v>
      </c>
      <c r="C23" s="2">
        <v>1</v>
      </c>
      <c r="D23" s="2" t="s">
        <v>57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 t="s">
        <v>58</v>
      </c>
      <c r="M23" s="1" t="s">
        <v>58</v>
      </c>
      <c r="N23" s="1">
        <v>2</v>
      </c>
      <c r="O23" s="1">
        <v>1</v>
      </c>
      <c r="P23" s="1">
        <v>1</v>
      </c>
      <c r="Q23" s="1">
        <v>1</v>
      </c>
      <c r="R23" s="1">
        <v>2</v>
      </c>
      <c r="S23" s="1">
        <v>0</v>
      </c>
      <c r="T23" s="1" t="s">
        <v>58</v>
      </c>
      <c r="U23" s="1"/>
      <c r="V23" s="1"/>
      <c r="W23" s="1"/>
      <c r="X23" s="1"/>
      <c r="Y23" s="1"/>
      <c r="Z23" s="1"/>
      <c r="AA23" s="1"/>
      <c r="AB23" s="1"/>
      <c r="AC23" s="1"/>
      <c r="AD23" s="73">
        <v>12</v>
      </c>
      <c r="AE23" s="2">
        <v>3</v>
      </c>
      <c r="AF23" s="6">
        <f>10/24*100</f>
        <v>41.666666666666671</v>
      </c>
      <c r="AH23" s="93" t="s">
        <v>48</v>
      </c>
      <c r="AI23" s="94"/>
      <c r="AJ23" s="70">
        <f>COUNTIF(AF6:AF26,"&gt;=50")-AJ22-AJ21-AJ20</f>
        <v>-11</v>
      </c>
      <c r="AK23" s="70">
        <f>AJ23/AH1*100</f>
        <v>-61.111111111111114</v>
      </c>
    </row>
    <row r="24" spans="1:3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8"/>
      <c r="AE24" s="2"/>
      <c r="AF24" s="6"/>
      <c r="AH24" s="93" t="s">
        <v>49</v>
      </c>
      <c r="AI24" s="94"/>
      <c r="AJ24" s="70">
        <f>COUNTIF(AF6:AF26,"&lt;50")</f>
        <v>10</v>
      </c>
      <c r="AK24" s="70">
        <f>AJ24/AH1*100</f>
        <v>55.555555555555557</v>
      </c>
    </row>
    <row r="25" spans="1:3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8"/>
      <c r="AE25" s="2"/>
      <c r="AF25" s="6"/>
    </row>
    <row r="26" spans="1:37" x14ac:dyDescent="0.3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8"/>
      <c r="AE26" s="2"/>
      <c r="AF26" s="6"/>
    </row>
    <row r="27" spans="1:37" x14ac:dyDescent="0.3">
      <c r="A27" s="1"/>
      <c r="B27" s="1"/>
      <c r="C27" s="2"/>
      <c r="D27" s="2"/>
      <c r="E27" s="7">
        <f t="shared" ref="E27:T27" si="9">AVERAGE(E6:E26)/E1*100</f>
        <v>77.777777777777786</v>
      </c>
      <c r="F27" s="7">
        <f t="shared" si="9"/>
        <v>80</v>
      </c>
      <c r="G27" s="7">
        <f t="shared" si="9"/>
        <v>88.235294117647058</v>
      </c>
      <c r="H27" s="7">
        <f t="shared" si="9"/>
        <v>94.444444444444443</v>
      </c>
      <c r="I27" s="7">
        <f t="shared" si="9"/>
        <v>93.75</v>
      </c>
      <c r="J27" s="7">
        <f t="shared" si="9"/>
        <v>59.375</v>
      </c>
      <c r="K27" s="7">
        <f t="shared" si="9"/>
        <v>66.666666666666657</v>
      </c>
      <c r="L27" s="7">
        <f t="shared" si="9"/>
        <v>64.285714285714292</v>
      </c>
      <c r="M27" s="7">
        <f t="shared" si="9"/>
        <v>66.666666666666657</v>
      </c>
      <c r="N27" s="7">
        <f t="shared" si="9"/>
        <v>76.470588235294116</v>
      </c>
      <c r="O27" s="7">
        <f t="shared" si="9"/>
        <v>100</v>
      </c>
      <c r="P27" s="7">
        <f t="shared" si="9"/>
        <v>77.777777777777786</v>
      </c>
      <c r="Q27" s="7">
        <f t="shared" si="9"/>
        <v>72.222222222222214</v>
      </c>
      <c r="R27" s="7">
        <f t="shared" si="9"/>
        <v>65.384615384615387</v>
      </c>
      <c r="S27" s="7">
        <f t="shared" si="9"/>
        <v>46.666666666666664</v>
      </c>
      <c r="T27" s="7">
        <f t="shared" si="9"/>
        <v>33.333333333333329</v>
      </c>
      <c r="U27" s="7"/>
      <c r="V27" s="7"/>
      <c r="W27" s="7"/>
      <c r="X27" s="7"/>
      <c r="Y27" s="7"/>
      <c r="Z27" s="7"/>
      <c r="AA27" s="7"/>
      <c r="AB27" s="7"/>
      <c r="AC27" s="7"/>
      <c r="AD27" s="35">
        <f>AVERAGE(AD6:AD26)</f>
        <v>14.777777777777779</v>
      </c>
      <c r="AE27" s="35">
        <f>AVERAGE(AE6:AE26)</f>
        <v>3.5555555555555554</v>
      </c>
      <c r="AF27" s="35">
        <f>AVERAGE(AF6:AF26)</f>
        <v>46.813725490196077</v>
      </c>
      <c r="AH27" s="27"/>
      <c r="AI27" s="27"/>
      <c r="AJ27" s="27"/>
    </row>
    <row r="28" spans="1:37" s="27" customFormat="1" x14ac:dyDescent="0.3">
      <c r="C28" s="36"/>
      <c r="D28" s="36"/>
      <c r="AD28" s="37"/>
      <c r="AE28" s="36"/>
      <c r="AH28"/>
      <c r="AI28"/>
      <c r="AJ28"/>
    </row>
    <row r="29" spans="1:37" ht="322.5" customHeight="1" x14ac:dyDescent="0.3">
      <c r="E29" s="71" t="str">
        <f>'2'!B3</f>
        <v>1.1. 1.1.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v>
      </c>
      <c r="F29" s="71" t="str">
        <f>'2'!B4</f>
        <v>1.2. 1.2.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v>
      </c>
      <c r="G29" s="71" t="str">
        <f>'2'!B5</f>
        <v>1.3. 1.3. Свойства живых организмов, их проявление у растений.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v>
      </c>
      <c r="H29" s="71" t="str">
        <f>'2'!B6</f>
        <v>2.1. 2.1. Микроскопическое строение растений. Ткани растений.	Устанавливать взаимосвязи между особенностями строения и функциями клеток и тканей, органов и систем органов</v>
      </c>
      <c r="I29" s="71" t="str">
        <f>'2'!B7</f>
        <v>2.2. 2.2. Микроскопическое строение растений. Ткани растений.	Устанавливать взаимосвязи между особенностями строения и функциями клеток и тканей, органов и систем органов</v>
      </c>
      <c r="J29" s="71" t="str">
        <f>'2'!B8</f>
        <v>3. 3. Царство Растения. Органы цветкового растения. Жизнедеятельность 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v>
      </c>
      <c r="K29" s="71" t="str">
        <f>'2'!B9</f>
        <v>4.1. 4.1.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v>
      </c>
      <c r="L29" s="71" t="str">
        <f>'2'!B10</f>
        <v>4.2. 4.2.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</v>
      </c>
      <c r="M29" s="71" t="str">
        <f>'2'!B11</f>
        <v>4.3. 4.3.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отличи-тельные признаки биологических объектов</v>
      </c>
      <c r="N29" s="71" t="str">
        <f>'2'!B12</f>
        <v>5. 5. Царство Растения. Органы цветкового растения.	Различать по внешнему виду, схемам и описаниям реальные биологические объекты или их изображения, выявлять отличи-тельные признаки биологических объектов</v>
      </c>
      <c r="O29" s="71" t="str">
        <f>'2'!B13</f>
        <v>6. 6. Царство Растения.
Органы цветкового
растения.
Жизнедеятельность
цветковых растений.
Многообразие
цветковых растений.	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</v>
      </c>
      <c r="P29" s="71" t="str">
        <f>'2'!B14</f>
        <v>7. 7. Органы цветкового растения.
Микроскопическое строение растений.	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человека. Работа с биологическим рисунком и микрофотографией</v>
      </c>
      <c r="Q29" s="71" t="str">
        <f>'2'!B15</f>
        <v>8.1. 8.1.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v>
      </c>
      <c r="R29" s="71" t="str">
        <f>'2'!B16</f>
        <v>8.2. 8.2. Биология как наука. Методы изучения живых организмов. Свойства живых организмов.	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</v>
      </c>
      <c r="S29" s="71" t="str">
        <f>'2'!B17</f>
        <v>9. 9. Царство Растения Органы цветкового растения. Многообразие цветковых растений.	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T29" s="71" t="str">
        <f>'2'!B18</f>
        <v>10. 10. Приемы выращивания, размножения растений и ухода за ними.	Создавать, применять и преобразовывать знаки и символы, модели и схемы для решения учебных и познавательных задач</v>
      </c>
      <c r="U29" s="71" t="e">
        <f>'2'!#REF!</f>
        <v>#REF!</v>
      </c>
      <c r="V29" s="71" t="e">
        <f>'2'!#REF!</f>
        <v>#REF!</v>
      </c>
      <c r="W29" s="71" t="e">
        <f>'2'!#REF!</f>
        <v>#REF!</v>
      </c>
      <c r="X29" s="71" t="e">
        <f>'2'!#REF!</f>
        <v>#REF!</v>
      </c>
      <c r="Y29" s="71" t="e">
        <f>'2'!#REF!</f>
        <v>#REF!</v>
      </c>
      <c r="Z29" s="71" t="e">
        <f>'2'!#REF!</f>
        <v>#REF!</v>
      </c>
      <c r="AA29" s="71" t="e">
        <f>'2'!#REF!</f>
        <v>#REF!</v>
      </c>
      <c r="AB29" s="71" t="e">
        <f>'2'!#REF!</f>
        <v>#REF!</v>
      </c>
      <c r="AC29" s="71" t="e">
        <f>'2'!#REF!</f>
        <v>#REF!</v>
      </c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39" spans="3:4" x14ac:dyDescent="0.3">
      <c r="C39"/>
      <c r="D39"/>
    </row>
    <row r="41" spans="3:4" x14ac:dyDescent="0.3">
      <c r="C41"/>
      <c r="D41"/>
    </row>
    <row r="42" spans="3:4" x14ac:dyDescent="0.3">
      <c r="C42"/>
      <c r="D42"/>
    </row>
    <row r="44" spans="3:4" x14ac:dyDescent="0.3">
      <c r="C44"/>
      <c r="D44"/>
    </row>
    <row r="45" spans="3:4" x14ac:dyDescent="0.3">
      <c r="C45"/>
      <c r="D45"/>
    </row>
    <row r="46" spans="3:4" x14ac:dyDescent="0.3">
      <c r="C46"/>
      <c r="D46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AX1:AY1"/>
    <mergeCell ref="AX2:AY2"/>
    <mergeCell ref="AX3:AY3"/>
    <mergeCell ref="AX4:AY4"/>
    <mergeCell ref="AX5:AY5"/>
    <mergeCell ref="AH19:AI19"/>
    <mergeCell ref="AH20:AI20"/>
    <mergeCell ref="AH22:AI22"/>
    <mergeCell ref="AH23:AI23"/>
    <mergeCell ref="AH24:AI24"/>
    <mergeCell ref="AH21:AI21"/>
  </mergeCells>
  <conditionalFormatting sqref="AE6:AE26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7:AC27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3" sqref="B3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6" t="s">
        <v>2</v>
      </c>
      <c r="B1" s="98" t="s">
        <v>19</v>
      </c>
      <c r="C1" s="100" t="s">
        <v>20</v>
      </c>
      <c r="D1" s="102" t="s">
        <v>42</v>
      </c>
      <c r="E1" s="103"/>
      <c r="F1" s="103"/>
      <c r="G1" s="103"/>
      <c r="H1" s="103"/>
      <c r="I1" s="103"/>
      <c r="J1" s="103"/>
      <c r="K1" s="103"/>
      <c r="L1" s="104"/>
      <c r="M1" s="16"/>
    </row>
    <row r="2" spans="1:13" s="17" customFormat="1" ht="106.5" customHeight="1" x14ac:dyDescent="0.3">
      <c r="A2" s="97"/>
      <c r="B2" s="99"/>
      <c r="C2" s="101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3.8" x14ac:dyDescent="0.3">
      <c r="A3" s="19" t="s">
        <v>57</v>
      </c>
      <c r="B3" s="20" t="s">
        <v>93</v>
      </c>
      <c r="C3" s="21">
        <f>'7Б'!AH1</f>
        <v>18</v>
      </c>
      <c r="D3" s="55">
        <f>'7Б'!AI10</f>
        <v>2</v>
      </c>
      <c r="E3" s="55">
        <f>'7Б'!AI9</f>
        <v>6</v>
      </c>
      <c r="F3" s="55">
        <f>'7Б'!AI8</f>
        <v>10</v>
      </c>
      <c r="G3" s="55">
        <f>'7Б'!AI7</f>
        <v>0</v>
      </c>
      <c r="H3" s="56">
        <f>'7Б'!AJ13</f>
        <v>100</v>
      </c>
      <c r="I3" s="56">
        <f>'7Б'!AJ14</f>
        <v>44.444444444444443</v>
      </c>
      <c r="J3" s="60">
        <f>'7Б'!AJ15</f>
        <v>14.777777777777779</v>
      </c>
      <c r="K3" s="60">
        <f>'7Б'!AJ16</f>
        <v>3.5555555555555554</v>
      </c>
      <c r="L3" s="60">
        <f>'7Б'!AJ17</f>
        <v>46.813725490196077</v>
      </c>
      <c r="M3" s="22"/>
    </row>
    <row r="4" spans="1:13" s="17" customFormat="1" ht="13.8" x14ac:dyDescent="0.3">
      <c r="A4" s="24" t="s">
        <v>55</v>
      </c>
      <c r="B4" s="25" t="s">
        <v>27</v>
      </c>
      <c r="C4" s="23">
        <f>SUM(C3:C3)</f>
        <v>18</v>
      </c>
      <c r="D4" s="57">
        <f>SUM(D3:D3)</f>
        <v>2</v>
      </c>
      <c r="E4" s="57">
        <f>SUM(E3:E3)</f>
        <v>6</v>
      </c>
      <c r="F4" s="57">
        <f>SUM(F3:F3)</f>
        <v>10</v>
      </c>
      <c r="G4" s="57">
        <f>SUM(G3:G3)</f>
        <v>0</v>
      </c>
      <c r="H4" s="58">
        <f>'1'!AF39</f>
        <v>100</v>
      </c>
      <c r="I4" s="58">
        <f>'1'!AF40</f>
        <v>44.444444444444443</v>
      </c>
      <c r="J4" s="61">
        <f>'1'!AF41</f>
        <v>14.777777777777779</v>
      </c>
      <c r="K4" s="61">
        <f>'1'!AF42</f>
        <v>3.5555555555555554</v>
      </c>
      <c r="L4" s="61">
        <f>'1'!AF43</f>
        <v>59.027777777777779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7Б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2023-01-22T08:47:12Z</dcterms:modified>
</cp:coreProperties>
</file>