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608" windowHeight="8340" tabRatio="608" firstSheet="1" activeTab="1"/>
  </bookViews>
  <sheets>
    <sheet name="1" sheetId="4" r:id="rId1"/>
    <sheet name="2" sheetId="5" r:id="rId2"/>
    <sheet name="уровни" sheetId="13" r:id="rId3"/>
    <sheet name="6А" sheetId="11" r:id="rId4"/>
    <sheet name="6Б" sheetId="18" r:id="rId5"/>
    <sheet name="показатели" sheetId="6" r:id="rId6"/>
    <sheet name="отметки" sheetId="14" r:id="rId7"/>
    <sheet name="качество" sheetId="15" r:id="rId8"/>
    <sheet name="процент вып-я" sheetId="16" r:id="rId9"/>
    <sheet name="задания" sheetId="17" r:id="rId10"/>
  </sheets>
  <definedNames>
    <definedName name="_xlnm._FilterDatabase" localSheetId="0" hidden="1">'1'!$E$3:$AB$44</definedName>
    <definedName name="_xlnm.Print_Area" localSheetId="0">'1'!$A$2:$AB$62</definedName>
  </definedNames>
  <calcPr calcId="145621"/>
</workbook>
</file>

<file path=xl/calcChain.xml><?xml version="1.0" encoding="utf-8"?>
<calcChain xmlns="http://schemas.openxmlformats.org/spreadsheetml/2006/main">
  <c r="Y26" i="18" l="1"/>
  <c r="X26" i="18"/>
  <c r="W26" i="18"/>
  <c r="V26" i="18"/>
  <c r="U26" i="18"/>
  <c r="T26" i="18"/>
  <c r="S26" i="18"/>
  <c r="R26" i="18"/>
  <c r="Q26" i="18"/>
  <c r="P26" i="18"/>
  <c r="O26" i="18"/>
  <c r="N26" i="18"/>
  <c r="M26" i="18"/>
  <c r="L26" i="18"/>
  <c r="K26" i="18" l="1"/>
  <c r="J26" i="18"/>
  <c r="I26" i="18"/>
  <c r="H26" i="18"/>
  <c r="G26" i="18"/>
  <c r="F26" i="18"/>
  <c r="E26" i="18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Y24" i="11"/>
  <c r="X24" i="11"/>
  <c r="W24" i="11"/>
  <c r="V24" i="11"/>
  <c r="U24" i="11"/>
  <c r="T24" i="11"/>
  <c r="S24" i="11"/>
  <c r="R24" i="11"/>
  <c r="Q24" i="11"/>
  <c r="P24" i="11"/>
  <c r="N24" i="11"/>
  <c r="M24" i="11"/>
  <c r="L24" i="11"/>
  <c r="J24" i="11"/>
  <c r="I24" i="11"/>
  <c r="H24" i="11"/>
  <c r="F24" i="11" l="1"/>
  <c r="C3" i="6" l="1"/>
  <c r="C4" i="6"/>
  <c r="AB1" i="4"/>
  <c r="Z44" i="4"/>
  <c r="AA44" i="4"/>
  <c r="AB44" i="4"/>
  <c r="AA53" i="4"/>
  <c r="AB53" i="4" s="1"/>
  <c r="AA54" i="4"/>
  <c r="AB54" i="4" s="1"/>
  <c r="AA55" i="4"/>
  <c r="AB55" i="4" s="1"/>
  <c r="AA56" i="4"/>
  <c r="AB56" i="4" s="1"/>
  <c r="AB58" i="4"/>
  <c r="AB61" i="4"/>
  <c r="J5" i="6" s="1"/>
  <c r="AB62" i="4"/>
  <c r="K5" i="6" s="1"/>
  <c r="AB63" i="4"/>
  <c r="L5" i="6" s="1"/>
  <c r="C5" i="6" l="1"/>
  <c r="AB59" i="4"/>
  <c r="H5" i="6" s="1"/>
  <c r="AB60" i="4"/>
  <c r="I5" i="6" s="1"/>
  <c r="Y28" i="18" l="1"/>
  <c r="X28" i="18"/>
  <c r="W28" i="18"/>
  <c r="V28" i="18"/>
  <c r="U28" i="18"/>
  <c r="T28" i="18"/>
  <c r="S28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E28" i="18"/>
  <c r="AA26" i="18"/>
  <c r="Z26" i="18"/>
  <c r="AF16" i="18"/>
  <c r="K4" i="6" s="1"/>
  <c r="AF15" i="18"/>
  <c r="J4" i="6" s="1"/>
  <c r="AE10" i="18"/>
  <c r="AE9" i="18"/>
  <c r="E4" i="6" s="1"/>
  <c r="AE8" i="18"/>
  <c r="F4" i="6" s="1"/>
  <c r="AE7" i="18"/>
  <c r="BB5" i="18"/>
  <c r="BA5" i="18"/>
  <c r="AZ5" i="18"/>
  <c r="AY5" i="18"/>
  <c r="AX5" i="18"/>
  <c r="AW5" i="18"/>
  <c r="AV5" i="18"/>
  <c r="AU5" i="18"/>
  <c r="AT5" i="18"/>
  <c r="AS5" i="18"/>
  <c r="AR5" i="18"/>
  <c r="AQ5" i="18"/>
  <c r="AP5" i="18"/>
  <c r="AO5" i="18"/>
  <c r="AN5" i="18"/>
  <c r="AM5" i="18"/>
  <c r="AL5" i="18"/>
  <c r="AK5" i="18"/>
  <c r="AJ5" i="18"/>
  <c r="AI5" i="18"/>
  <c r="AH5" i="18"/>
  <c r="AG5" i="18"/>
  <c r="AF5" i="18"/>
  <c r="AE5" i="18"/>
  <c r="AD5" i="18"/>
  <c r="BB4" i="18"/>
  <c r="BA4" i="18"/>
  <c r="AZ4" i="18"/>
  <c r="AY4" i="18"/>
  <c r="AX4" i="18"/>
  <c r="AW4" i="18"/>
  <c r="AV4" i="18"/>
  <c r="AU4" i="18"/>
  <c r="AT4" i="18"/>
  <c r="AS4" i="18"/>
  <c r="AR4" i="18"/>
  <c r="AQ4" i="18"/>
  <c r="AP4" i="18"/>
  <c r="AO4" i="18"/>
  <c r="AN4" i="18"/>
  <c r="AM4" i="18"/>
  <c r="AL4" i="18"/>
  <c r="AK4" i="18"/>
  <c r="AJ4" i="18"/>
  <c r="AI4" i="18"/>
  <c r="AH4" i="18"/>
  <c r="AG4" i="18"/>
  <c r="AF4" i="18"/>
  <c r="AE4" i="18"/>
  <c r="AD4" i="18"/>
  <c r="AZ2" i="18"/>
  <c r="AY2" i="18"/>
  <c r="AY3" i="18" s="1"/>
  <c r="Y1" i="18"/>
  <c r="X1" i="18"/>
  <c r="W1" i="18"/>
  <c r="V1" i="18"/>
  <c r="AU2" i="18" s="1"/>
  <c r="AU3" i="18" s="1"/>
  <c r="U1" i="18"/>
  <c r="T1" i="18"/>
  <c r="S1" i="18"/>
  <c r="R1" i="18"/>
  <c r="AQ2" i="18" s="1"/>
  <c r="AQ3" i="18" s="1"/>
  <c r="Q1" i="18"/>
  <c r="P1" i="18"/>
  <c r="O1" i="18"/>
  <c r="N1" i="18"/>
  <c r="AM2" i="18" s="1"/>
  <c r="AM3" i="18" s="1"/>
  <c r="M1" i="18"/>
  <c r="L1" i="18"/>
  <c r="K1" i="18"/>
  <c r="AJ2" i="18" s="1"/>
  <c r="J1" i="18"/>
  <c r="AI2" i="18" s="1"/>
  <c r="AI3" i="18" s="1"/>
  <c r="I1" i="18"/>
  <c r="H1" i="18"/>
  <c r="G1" i="18"/>
  <c r="F1" i="18"/>
  <c r="AE2" i="18" s="1"/>
  <c r="AE3" i="18" s="1"/>
  <c r="E1" i="18"/>
  <c r="F1" i="11"/>
  <c r="G1" i="11"/>
  <c r="H1" i="11"/>
  <c r="I1" i="11"/>
  <c r="J1" i="11"/>
  <c r="K1" i="11"/>
  <c r="L1" i="11"/>
  <c r="M1" i="11"/>
  <c r="N1" i="11"/>
  <c r="O1" i="11"/>
  <c r="P1" i="11"/>
  <c r="AO2" i="11" s="1"/>
  <c r="H14" i="5" s="1"/>
  <c r="Q1" i="11"/>
  <c r="AP2" i="11" s="1"/>
  <c r="H15" i="5" s="1"/>
  <c r="R1" i="11"/>
  <c r="AQ2" i="11" s="1"/>
  <c r="H16" i="5" s="1"/>
  <c r="S1" i="11"/>
  <c r="T1" i="11"/>
  <c r="AS2" i="11" s="1"/>
  <c r="H18" i="5" s="1"/>
  <c r="U1" i="11"/>
  <c r="AT2" i="11" s="1"/>
  <c r="H19" i="5" s="1"/>
  <c r="V1" i="11"/>
  <c r="AU2" i="11" s="1"/>
  <c r="H20" i="5" s="1"/>
  <c r="W1" i="11"/>
  <c r="X1" i="11"/>
  <c r="AW2" i="11" s="1"/>
  <c r="H22" i="5" s="1"/>
  <c r="Y1" i="11"/>
  <c r="AY2" i="11"/>
  <c r="BA2" i="11"/>
  <c r="BB2" i="11"/>
  <c r="E1" i="11"/>
  <c r="AO4" i="11"/>
  <c r="AP4" i="11"/>
  <c r="AQ4" i="11"/>
  <c r="AR4" i="11"/>
  <c r="AS4" i="11"/>
  <c r="AT4" i="11"/>
  <c r="AU4" i="11"/>
  <c r="AV4" i="11"/>
  <c r="AW4" i="11"/>
  <c r="AX4" i="11"/>
  <c r="AY4" i="11"/>
  <c r="AZ4" i="11"/>
  <c r="BA4" i="11"/>
  <c r="BB4" i="11"/>
  <c r="AO5" i="11"/>
  <c r="AP5" i="11"/>
  <c r="AQ5" i="11"/>
  <c r="AR5" i="11"/>
  <c r="AS5" i="11"/>
  <c r="AT5" i="11"/>
  <c r="AU5" i="11"/>
  <c r="AV5" i="11"/>
  <c r="AW5" i="11"/>
  <c r="AX5" i="11"/>
  <c r="AY5" i="11"/>
  <c r="AZ5" i="11"/>
  <c r="BA5" i="11"/>
  <c r="BB5" i="11"/>
  <c r="AE7" i="11"/>
  <c r="G3" i="6" s="1"/>
  <c r="Y26" i="11"/>
  <c r="X26" i="11"/>
  <c r="W26" i="11"/>
  <c r="V26" i="11"/>
  <c r="U26" i="11"/>
  <c r="T26" i="11"/>
  <c r="S26" i="11"/>
  <c r="R26" i="11"/>
  <c r="Q26" i="11"/>
  <c r="Q47" i="4"/>
  <c r="J15" i="5" s="1"/>
  <c r="G15" i="5" s="1"/>
  <c r="R47" i="4"/>
  <c r="J16" i="5" s="1"/>
  <c r="G16" i="5" s="1"/>
  <c r="S47" i="4"/>
  <c r="J17" i="5" s="1"/>
  <c r="G17" i="5" s="1"/>
  <c r="T47" i="4"/>
  <c r="J18" i="5" s="1"/>
  <c r="G18" i="5" s="1"/>
  <c r="U47" i="4"/>
  <c r="J19" i="5" s="1"/>
  <c r="G19" i="5" s="1"/>
  <c r="V47" i="4"/>
  <c r="J20" i="5" s="1"/>
  <c r="G20" i="5" s="1"/>
  <c r="W47" i="4"/>
  <c r="J21" i="5" s="1"/>
  <c r="G21" i="5" s="1"/>
  <c r="X47" i="4"/>
  <c r="J22" i="5" s="1"/>
  <c r="G22" i="5" s="1"/>
  <c r="Y47" i="4"/>
  <c r="J23" i="5" s="1"/>
  <c r="G23" i="5" s="1"/>
  <c r="Q49" i="4"/>
  <c r="R49" i="4"/>
  <c r="S49" i="4"/>
  <c r="T49" i="4"/>
  <c r="U49" i="4"/>
  <c r="V49" i="4"/>
  <c r="W49" i="4"/>
  <c r="X49" i="4"/>
  <c r="Y49" i="4"/>
  <c r="Q50" i="4"/>
  <c r="R50" i="4"/>
  <c r="S50" i="4"/>
  <c r="T50" i="4"/>
  <c r="U50" i="4"/>
  <c r="V50" i="4"/>
  <c r="W50" i="4"/>
  <c r="X50" i="4"/>
  <c r="Y50" i="4"/>
  <c r="AF10" i="18" l="1"/>
  <c r="D4" i="6"/>
  <c r="AF7" i="18"/>
  <c r="G4" i="6"/>
  <c r="G5" i="6" s="1"/>
  <c r="AF9" i="18"/>
  <c r="AW2" i="18"/>
  <c r="AW3" i="18" s="1"/>
  <c r="AV2" i="11"/>
  <c r="H21" i="5" s="1"/>
  <c r="AX2" i="11"/>
  <c r="H23" i="5" s="1"/>
  <c r="AF2" i="18"/>
  <c r="I5" i="5" s="1"/>
  <c r="AG2" i="18"/>
  <c r="AG3" i="18" s="1"/>
  <c r="AV2" i="18"/>
  <c r="AV3" i="18" s="1"/>
  <c r="AN2" i="18"/>
  <c r="AN3" i="18" s="1"/>
  <c r="AF8" i="18"/>
  <c r="AO2" i="18"/>
  <c r="I14" i="5" s="1"/>
  <c r="AF13" i="18"/>
  <c r="AJ3" i="18"/>
  <c r="I9" i="5"/>
  <c r="AZ3" i="18"/>
  <c r="I8" i="5"/>
  <c r="I16" i="5"/>
  <c r="AZ2" i="11"/>
  <c r="AR2" i="11"/>
  <c r="H17" i="5" s="1"/>
  <c r="AR2" i="18"/>
  <c r="I4" i="5"/>
  <c r="I12" i="5"/>
  <c r="I20" i="5"/>
  <c r="AK2" i="18"/>
  <c r="AS2" i="18"/>
  <c r="BA2" i="18"/>
  <c r="I22" i="5"/>
  <c r="AU3" i="11"/>
  <c r="AF14" i="18"/>
  <c r="I4" i="6" s="1"/>
  <c r="AD2" i="18"/>
  <c r="AH2" i="18"/>
  <c r="AL2" i="18"/>
  <c r="AP2" i="18"/>
  <c r="AT2" i="18"/>
  <c r="AX2" i="18"/>
  <c r="BB2" i="18"/>
  <c r="AB1" i="18"/>
  <c r="AY3" i="11"/>
  <c r="AQ3" i="11"/>
  <c r="AZ3" i="11"/>
  <c r="BB3" i="11"/>
  <c r="AT3" i="11"/>
  <c r="AP3" i="11"/>
  <c r="BA3" i="11"/>
  <c r="AW3" i="11"/>
  <c r="AS3" i="11"/>
  <c r="AO3" i="11"/>
  <c r="Y48" i="4"/>
  <c r="U48" i="4"/>
  <c r="Q48" i="4"/>
  <c r="V48" i="4"/>
  <c r="R48" i="4"/>
  <c r="W48" i="4"/>
  <c r="S48" i="4"/>
  <c r="X48" i="4"/>
  <c r="T48" i="4"/>
  <c r="P26" i="11"/>
  <c r="O26" i="11"/>
  <c r="N26" i="11"/>
  <c r="M26" i="11"/>
  <c r="L26" i="11"/>
  <c r="K26" i="11"/>
  <c r="J26" i="11"/>
  <c r="I26" i="11"/>
  <c r="H26" i="11"/>
  <c r="G26" i="11"/>
  <c r="F26" i="11"/>
  <c r="E26" i="11"/>
  <c r="AX3" i="11" l="1"/>
  <c r="AF3" i="18"/>
  <c r="AV3" i="11"/>
  <c r="I6" i="5"/>
  <c r="I21" i="5"/>
  <c r="AO3" i="18"/>
  <c r="I13" i="5"/>
  <c r="AR3" i="11"/>
  <c r="AD3" i="18"/>
  <c r="I3" i="5"/>
  <c r="AP3" i="18"/>
  <c r="I15" i="5"/>
  <c r="AR3" i="18"/>
  <c r="I17" i="5"/>
  <c r="BB3" i="18"/>
  <c r="AL3" i="18"/>
  <c r="I11" i="5"/>
  <c r="BA3" i="18"/>
  <c r="AT3" i="18"/>
  <c r="I19" i="5"/>
  <c r="AK3" i="18"/>
  <c r="I10" i="5"/>
  <c r="AX3" i="18"/>
  <c r="I23" i="5"/>
  <c r="AH3" i="18"/>
  <c r="I7" i="5"/>
  <c r="AS3" i="18"/>
  <c r="I18" i="5"/>
  <c r="F47" i="4"/>
  <c r="J4" i="5" s="1"/>
  <c r="G4" i="5" s="1"/>
  <c r="G47" i="4"/>
  <c r="J5" i="5" s="1"/>
  <c r="G5" i="5" s="1"/>
  <c r="H47" i="4"/>
  <c r="J6" i="5" s="1"/>
  <c r="G6" i="5" s="1"/>
  <c r="I47" i="4"/>
  <c r="J7" i="5" s="1"/>
  <c r="G7" i="5" s="1"/>
  <c r="J47" i="4"/>
  <c r="J8" i="5" s="1"/>
  <c r="G8" i="5" s="1"/>
  <c r="K47" i="4"/>
  <c r="J9" i="5" s="1"/>
  <c r="G9" i="5" s="1"/>
  <c r="L47" i="4"/>
  <c r="J10" i="5" s="1"/>
  <c r="G10" i="5" s="1"/>
  <c r="M47" i="4"/>
  <c r="J11" i="5" s="1"/>
  <c r="G11" i="5" s="1"/>
  <c r="N47" i="4"/>
  <c r="J12" i="5" s="1"/>
  <c r="G12" i="5" s="1"/>
  <c r="O47" i="4"/>
  <c r="J13" i="5" s="1"/>
  <c r="G13" i="5" s="1"/>
  <c r="P47" i="4"/>
  <c r="J14" i="5" s="1"/>
  <c r="G14" i="5" s="1"/>
  <c r="E47" i="4"/>
  <c r="J3" i="5" s="1"/>
  <c r="G3" i="5" s="1"/>
  <c r="AF16" i="11"/>
  <c r="K3" i="6" s="1"/>
  <c r="AF15" i="11"/>
  <c r="J3" i="6" s="1"/>
  <c r="AE10" i="11"/>
  <c r="AE9" i="11"/>
  <c r="E3" i="6" s="1"/>
  <c r="E5" i="6" s="1"/>
  <c r="AE8" i="11"/>
  <c r="F3" i="6" s="1"/>
  <c r="F5" i="6" s="1"/>
  <c r="AF7" i="11"/>
  <c r="AN5" i="11"/>
  <c r="AM5" i="11"/>
  <c r="AL5" i="11"/>
  <c r="AK5" i="11"/>
  <c r="AJ5" i="11"/>
  <c r="AI5" i="11"/>
  <c r="AH5" i="11"/>
  <c r="AG5" i="11"/>
  <c r="AF5" i="11"/>
  <c r="AE5" i="11"/>
  <c r="AD5" i="11"/>
  <c r="AN4" i="11"/>
  <c r="AM4" i="11"/>
  <c r="AL4" i="11"/>
  <c r="AK4" i="11"/>
  <c r="AJ4" i="11"/>
  <c r="AI4" i="11"/>
  <c r="AH4" i="11"/>
  <c r="AG4" i="11"/>
  <c r="AF4" i="11"/>
  <c r="AE4" i="11"/>
  <c r="AD4" i="11"/>
  <c r="AN2" i="11"/>
  <c r="H13" i="5" s="1"/>
  <c r="AM2" i="11"/>
  <c r="H12" i="5" s="1"/>
  <c r="AL2" i="11"/>
  <c r="H11" i="5" s="1"/>
  <c r="AK2" i="11"/>
  <c r="H10" i="5" s="1"/>
  <c r="AJ2" i="11"/>
  <c r="H9" i="5" s="1"/>
  <c r="AI2" i="11"/>
  <c r="H8" i="5" s="1"/>
  <c r="AH2" i="11"/>
  <c r="H7" i="5" s="1"/>
  <c r="AG2" i="11"/>
  <c r="H6" i="5" s="1"/>
  <c r="AF2" i="11"/>
  <c r="H5" i="5" s="1"/>
  <c r="AE2" i="11"/>
  <c r="H4" i="5" s="1"/>
  <c r="AD2" i="11"/>
  <c r="H3" i="5" s="1"/>
  <c r="AA24" i="11"/>
  <c r="Z24" i="11"/>
  <c r="AB1" i="11"/>
  <c r="F49" i="4"/>
  <c r="G49" i="4"/>
  <c r="H49" i="4"/>
  <c r="I49" i="4"/>
  <c r="J49" i="4"/>
  <c r="K49" i="4"/>
  <c r="L49" i="4"/>
  <c r="M49" i="4"/>
  <c r="N49" i="4"/>
  <c r="O49" i="4"/>
  <c r="P49" i="4"/>
  <c r="E49" i="4"/>
  <c r="AF10" i="11" l="1"/>
  <c r="D3" i="6"/>
  <c r="D5" i="6" s="1"/>
  <c r="AF24" i="18"/>
  <c r="AG24" i="18" s="1"/>
  <c r="AF20" i="18"/>
  <c r="AF17" i="18"/>
  <c r="L4" i="6" s="1"/>
  <c r="AF12" i="18"/>
  <c r="AB26" i="18"/>
  <c r="AF3" i="11"/>
  <c r="AJ3" i="11"/>
  <c r="AN3" i="11"/>
  <c r="AG3" i="11"/>
  <c r="AK3" i="11"/>
  <c r="AD3" i="11"/>
  <c r="AH3" i="11"/>
  <c r="AL3" i="11"/>
  <c r="AF14" i="11"/>
  <c r="I3" i="6" s="1"/>
  <c r="AE3" i="11"/>
  <c r="AI3" i="11"/>
  <c r="AM3" i="11"/>
  <c r="AF13" i="11"/>
  <c r="AF8" i="11"/>
  <c r="AF9" i="11"/>
  <c r="H3" i="6" l="1"/>
  <c r="H4" i="6"/>
  <c r="AF21" i="18"/>
  <c r="AG20" i="18"/>
  <c r="AF20" i="11"/>
  <c r="AF12" i="11"/>
  <c r="AF17" i="11"/>
  <c r="L3" i="6" s="1"/>
  <c r="AG21" i="18" l="1"/>
  <c r="AF22" i="18"/>
  <c r="AF21" i="11"/>
  <c r="AG20" i="11"/>
  <c r="F50" i="4"/>
  <c r="G50" i="4"/>
  <c r="H50" i="4"/>
  <c r="I50" i="4"/>
  <c r="J50" i="4"/>
  <c r="K50" i="4"/>
  <c r="L50" i="4"/>
  <c r="M50" i="4"/>
  <c r="N50" i="4"/>
  <c r="O50" i="4"/>
  <c r="P50" i="4"/>
  <c r="E50" i="4"/>
  <c r="AG22" i="18" l="1"/>
  <c r="AF23" i="18"/>
  <c r="AG23" i="18" s="1"/>
  <c r="AF22" i="11"/>
  <c r="AG21" i="11"/>
  <c r="M48" i="4"/>
  <c r="I48" i="4"/>
  <c r="E48" i="4"/>
  <c r="P48" i="4"/>
  <c r="L48" i="4"/>
  <c r="H48" i="4"/>
  <c r="O48" i="4"/>
  <c r="K48" i="4"/>
  <c r="G48" i="4"/>
  <c r="N48" i="4"/>
  <c r="J48" i="4"/>
  <c r="F48" i="4"/>
  <c r="AF23" i="11" l="1"/>
  <c r="AG23" i="11" s="1"/>
  <c r="AG22" i="11"/>
  <c r="J63" i="4"/>
  <c r="K63" i="4" s="1"/>
  <c r="J59" i="4"/>
  <c r="K59" i="4" s="1"/>
  <c r="J60" i="4" l="1"/>
  <c r="K60" i="4" l="1"/>
  <c r="J61" i="4"/>
  <c r="K61" i="4" l="1"/>
  <c r="J62" i="4"/>
  <c r="K62" i="4" s="1"/>
</calcChain>
</file>

<file path=xl/sharedStrings.xml><?xml version="1.0" encoding="utf-8"?>
<sst xmlns="http://schemas.openxmlformats.org/spreadsheetml/2006/main" count="481" uniqueCount="166">
  <si>
    <t>N</t>
  </si>
  <si>
    <t>Фамилия</t>
  </si>
  <si>
    <t>Класс</t>
  </si>
  <si>
    <t>Вариант</t>
  </si>
  <si>
    <t>Первичный балл</t>
  </si>
  <si>
    <t>Отметка</t>
  </si>
  <si>
    <t>Выполнение заданий</t>
  </si>
  <si>
    <t>% вып-я</t>
  </si>
  <si>
    <t>не справились</t>
  </si>
  <si>
    <t>не приступали</t>
  </si>
  <si>
    <t>писало работу</t>
  </si>
  <si>
    <t>справились без ошибок</t>
  </si>
  <si>
    <t>допустили ошибки</t>
  </si>
  <si>
    <t>отметка 2</t>
  </si>
  <si>
    <t>отметка 3</t>
  </si>
  <si>
    <t>отметка 4</t>
  </si>
  <si>
    <t>отметка 5</t>
  </si>
  <si>
    <t>уровень обученности</t>
  </si>
  <si>
    <t>средняя отметка</t>
  </si>
  <si>
    <t>ФИО учителя</t>
  </si>
  <si>
    <t>Кол-во учащихся</t>
  </si>
  <si>
    <t>"5"</t>
  </si>
  <si>
    <t>"4"</t>
  </si>
  <si>
    <t>"3"</t>
  </si>
  <si>
    <t>"2"</t>
  </si>
  <si>
    <t>Средний оценочный балл</t>
  </si>
  <si>
    <t>Средний тестовый балл</t>
  </si>
  <si>
    <t>ИТОГО</t>
  </si>
  <si>
    <t>средний тестовый балл</t>
  </si>
  <si>
    <t>Уровень обученности</t>
  </si>
  <si>
    <t>Качество обученности</t>
  </si>
  <si>
    <t>качество обученности</t>
  </si>
  <si>
    <t>Средний процент выполнения</t>
  </si>
  <si>
    <t xml:space="preserve">№ задания </t>
  </si>
  <si>
    <t>справились без ошибок (в %)</t>
  </si>
  <si>
    <t>Максимум</t>
  </si>
  <si>
    <t>класс</t>
  </si>
  <si>
    <t>По ОО</t>
  </si>
  <si>
    <t>По региону</t>
  </si>
  <si>
    <t>По России</t>
  </si>
  <si>
    <t>Максимум за задание</t>
  </si>
  <si>
    <t xml:space="preserve">проверяемые требования (умения) </t>
  </si>
  <si>
    <t xml:space="preserve">Итоги </t>
  </si>
  <si>
    <t>справились c ошибками (в %)</t>
  </si>
  <si>
    <t>ВЫСОКИЙ</t>
  </si>
  <si>
    <t>ПОВЫШЕННЫЙ</t>
  </si>
  <si>
    <t>БАЗОВЫЙ</t>
  </si>
  <si>
    <t>ПОНИЖЕННЫЙ</t>
  </si>
  <si>
    <t>НЕДОСТАТОЧНЫЙ</t>
  </si>
  <si>
    <t>%</t>
  </si>
  <si>
    <t>кол-во</t>
  </si>
  <si>
    <t>уровень</t>
  </si>
  <si>
    <t>набрали МАХ</t>
  </si>
  <si>
    <t>средний % вып-я</t>
  </si>
  <si>
    <t>среднее</t>
  </si>
  <si>
    <t>А</t>
  </si>
  <si>
    <t>X</t>
  </si>
  <si>
    <t>1K1. 1K1. Совершенствование видов речевой деятельности (чтения, письма), обеспечивающих эффективное овладение разными учебными предметами; овладение основными нормами литературного языка (орфографическими, пунктуационными); стремление к речевому самосовершенствованию. Соблюдать основные языковые нормы в письменной речи; редактировать письменные тексты разных стилей и жанров с соблюдением норм современного русского литературного языка</t>
  </si>
  <si>
    <t>1K2. 1K2. Совершенствование видов речевой деятельности (чтения, письма), обеспечивающих эффективное овладение разными учебными предметами; овладение основными нормами литературного языка (орфографическими, пунктуационными); стремление к речевому самосовершенствованию. Соблюдать основные языковые нормы в письменной речи; редактировать письменные тексты разных стилей и жанров с соблюдением норм современного русского литературного языка</t>
  </si>
  <si>
    <t>1K3. 1K3. Совершенствование видов речевой деятельности (чтения, письма), обеспечивающих эффективное овладение разными учебными предметами; овладение основными нормами литературного языка (орфографическими, пунктуационными); стремление к речевому самосовершенствованию. Соблюдать основные языковые нормы в письменной речи; редактировать письменные тексты разных стилей и жанров с соблюдением норм современного русского литературного языка</t>
  </si>
  <si>
    <t>2K1. 2K1. Расширение и систематизация научных знаний о языке; осознание взаимосвязи его уровней и единиц; освоение базовых понятий лингвистики, основных единиц и грамматических категорий языка; формирование навыков проведения различных видов анализа слова (фонетического, морфемного, словообразовательного, лексического, морфологического), синтаксического анализа словосочетания и предложения. Проводить фонетический анализ слова; проводить морфемный анализ слов; проводить морфологический анализ слова; проводить синтаксический анализ словосочетания и предложения.</t>
  </si>
  <si>
    <t>2K2. 2K2. Расширение и систематизация научных знаний о языке; осознание взаимосвязи его уровней и единиц; освоение базовых понятий лингвистики, основных единиц и грамматических категорий языка; формирование навыков проведения различных видов анализа слова (фонетического, морфемного, словообразовательного, лексического, морфологического), синтаксического анализа словосочетания и предложения. Проводить фонетический анализ слова; проводить морфемный анализ слов; проводить морфологический анализ слова; проводить синтаксический анализ словосочетания и предложения.</t>
  </si>
  <si>
    <t>2K3. 2K3. Расширение и систематизация научных знаний о языке; осознание взаимосвязи его уровней и единиц; освоение базовых понятий лингвистики, основных единиц и грамматических категорий языка; формирование навыков проведения различных видов анализа слова (фонетического, морфемного, словообразовательного, лексического, морфологического), синтаксического анализа словосочетания и предложения. Проводить фонетический анализ слова; проводить морфемный анализ слов; проводить морфологический анализ слова; проводить синтаксический анализ словосочетания и предложения.</t>
  </si>
  <si>
    <t>2K4. 2K4. Расширение и систематизация научных знаний о языке; осознание взаимосвязи его уровней и единиц; освоение базовых понятий лингвистики, основных единиц и грамматических категорий языка; формирование навыков проведения различных видов анализа слова (фонетического, морфемного, словообразовательного, лексического, морфологического), синтаксического анализа словосочетания и предложения. Проводить фонетический анализ слова; проводить морфемный анализ слов; проводить морфологический анализ слова; проводить синтаксический анализ словосочетания и предложения.</t>
  </si>
  <si>
    <t>3. 3. Совершенствование видов речевой деятельности (чтения, говорения), обеспечивающих эффективное овладение разными учебными предметами и взаимодействие с окружающими людьми; овладение основными нормами литературного языка (орфоэпическими). Проводить орфоэпический анализ слова; определять место ударного слога</t>
  </si>
  <si>
    <t>4.1. 4.1. Расширение и систематизация научных знаний о языке; осознание взаимосвязи его уровней и единиц; освоение базовых понятий лингвистики, основных единиц и грамматических категорий языка. Опознавать самостоятельные части речи и их формы, а также служебные части речи и междометия</t>
  </si>
  <si>
    <t>4.2. 4.2. Расширение и систематизация научных знаний о языке; осознание взаимосвязи его уровней и единиц; освоение базовых понятий лингвистики, основных единиц и грамматических категорий языка. Опознавать самостоятельные части речи и их формы, а также служебные части речи и междометия</t>
  </si>
  <si>
    <t>5.1. 5.1. Совершенствование видов речевой деятельности (чтения, письма), обеспечивающих эффективное овладение разными учебными предметами и взаимодействие с окружающими людьми; расширение и систематизация научных знаний о языке; осознание взаимосвязи его уровней и единиц; освоение базовых понятий лингвистики, основных единиц и грамматических категорий языка; овладение основными нормами литературного языка (пунктуационными). Анализировать различные виды словосочетаний и предложений с точки зрения их структурно-смысловой организации и функциональных особенностей; соблюдать основные языковые нормы в письменной речи; опираться на грамматико-интонационный анализ при объяснении расстановки знаков препинания в предложении</t>
  </si>
  <si>
    <t>5.2. 5.2. Совершенствование видов речевой деятельности (чтения, письма), обеспечивающих эффективное овладение разными учебными предметами и взаимодействие с окружающими людьми; расширение и систематизация научных знаний о языке; осознание взаимосвязи его уровней и единиц; освоение базовых понятий лингвистики, основных единиц и грамматических категорий языка; овладение основными нормами литературного языка (пунктуационными). Анализировать различные виды словосочетаний и предложений с точки зрения их структурно-смысловой организации и функциональных особенностей; соблюдать основные языковые нормы в письменной речи; опираться на грамматико-интонационный анализ при объяснении расстановки знаков препинания в предложении</t>
  </si>
  <si>
    <t>6.1. 6.1. Совершенствование видов речевой деятельности (чтения, письма), обеспечивающих эффективное овладение разными учебными предметами и взаимодействие с окружающими людьми; расширение и систематизация научных знаний о языке; осознание взаимосвязи его уровней и единиц; освоение базовых понятий лингвистики, основных единиц и грамматических категорий языка; овладение основными нормами литературного языка (пунктуационными). Анализировать различные виды словосочетаний и предложений с точки зрения их структурно-смысловой организации и функциональных особенностей; соблюдать основные языковые нормы в письменной речи; опираться на грамматико-интонационный анализ при объяснении расстановки знаков препинания в предложении</t>
  </si>
  <si>
    <t>6.2. 6.2. Совершенствование видов речевой деятельности (чтения, письма), обеспечивающих эффективное овладение разными учебными предметами и взаимодействие с окружающими людьми; расширение и систематизация научных знаний о языке; осознание взаимосвязи его уровней и единиц; освоение базовых понятий лингвистики, основных единиц и грамматических категорий языка; овладение основными нормами литературного языка (пунктуационными). Анализировать различные виды словосочетаний и предложений с точки зрения их структурно-смысловой организации и функциональных особенностей; соблюдать основные языковые нормы в письменной речи; опираться на грамматико-интонационный анализ при объяснении расстановки знаков препинания в предложении</t>
  </si>
  <si>
    <t>7.1. 7.1. Совершенствование видов речевой деятельности (чтения, письма), обеспечивающих эффективное овладение разными учебными предметами и взаимодействие с окружающими людьми; расширение и систематизация научных знаний о языке; осознание взаимосвязи его уровней и единиц; освоение базовых понятий лингвистики, основных единиц и грамматических категорий языка; овладение основными нормами литературного языка (пунктуационными). Анализировать различные виды словосочетаний и предложений с точки зрения их структурно-смысловой организации и функциональных особенностей; соблюдать основные языковые нормы в письменной речи; опираться на грамматико-интонационный анализ при объяснении расстановки знаков препинания в предложении</t>
  </si>
  <si>
    <t>7.2. 7.2. Совершенствование видов речевой деятельности (чтения, письма), обеспечивающих эффективное овладение разными учебными предметами и взаимодействие с окружающими людьми; расширение и систематизация научных знаний о языке; осознание взаимосвязи его уровней и единиц; освоение базовых понятий лингвистики, основных единиц и грамматических категорий языка;овладение основными нормами литературного языка (пунктуационными). Анализировать различные виды словосочетаний и предложений с точки зрения их структурно-смысловой организации и функциональных особенностей; соблюдать основные языковые нормы в письменной речи; опираться на грамматико-интонационный анализ при объяснении расстановки знаков препинания в предложении</t>
  </si>
  <si>
    <t>8. 8. Совершенствование видов речевой деятельности (чтения), обеспечивающих эффективное овладение разными учебными предметами; формирование навыков проведения многоаспектного анализа текста; овладение основными стилистическими ресурсами лексики и фразеологии языка, основными нормами литературного языка; приобретение опыта их использования в речевой практике при создании письменных высказываний. Владеть навыками различных видов чтения (изучающим, ознакомительным, просмотровым) и информационной переработки прочитанного материала; адекватно понимать тексты различных функционально-смысловых типов речи и функциональных разновидностей языка; анализировать текст с точки зрения его темы, цели, основной мысли, основной и дополнительной информации</t>
  </si>
  <si>
    <t>9. 9. Совершенствование видов речевой деятельности (чтения), обеспечивающих эффективное овладение разными учебными предметами; формирование навыков проведения многоаспектного анализа текста; овладение основными стилистическими ресурсами лексики и фразеологии языка, основными нормами литературного языка; приобретение опыта их использования в речевой практике при создании письменных высказываний. Владеть навыками различных видов чтения (изучающим, ознакомительным, просмотровым) и информационной переработки прочитанного материала; адекватно понимать тексты различных функционально-смысловых типов речи и функциональных разновидностей языка; анализировать текст с точки зрения его темы, цели, основной мысли, основной и дополнительной информации</t>
  </si>
  <si>
    <t>10. 10. Совершенствование видов речевой деятельности (чтения), обеспечивающих эффективное овладение разными учебными предметами; расширение и систематизация научных знаний о языке; осознание взаимосвязи его уровней и единиц; освоение базовых понятий лингвистики, основных единиц и грамматических категорий языка; формирование навыков проведения многоаспектного анализа текста; овладение основными стилистическими ресурсами лексики и фразеологии языка, основными нормами литературного языка; приобретение опыта их использования в речевой практике при создании письменных высказываний. Владеть навыками различных видов чтения (изучающим, ознакомительным, просмотровым) и информационной переработки прочитанного материала; адекватно понимать тексты различных функционально-смысловых типов речи и функциональных разновидностей языка; анализировать текст с точки зрения его принадлежности к функционально-смысловому типу речи и функциональной разновидности языка</t>
  </si>
  <si>
    <t>11. 11. Совершенствование видов речевой деятельности (чтения, письма), обеспечивающих эффективное овладение разными учебными предметами и взаимодействие с окружающими людьми в ситуациях формального и неформального межличностного и межкультурного общения; использование коммуникативно-эстетических возможностей русского языка; расширение и систематизацию научных знаний о языке; осознание взаимосвязи его уровней и единиц; освоение базовых понятий лингвистики, основных единиц и грамматических категорий языка; формирование навыков проведения различных видов анализа слова (лексического), а также многоаспектного анализа текста; овладение основными стилистическими ресурсами лексики и фразеологии языка, основными нормами литературного языка. Владеть навыками различных видов чтения (изучающим, ознакомительным, просмотровым) и информационной переработки прочитанного материала; адекватно понимать тексты различных функционально-смысловых типов речи и функциональных разновидностей языка; проводить лексический анализ слова; опознавать лексические средства выразительности</t>
  </si>
  <si>
    <t>12. 12. Совершенствование видов речевой деятельности (чтения, письма), обеспечивающих эффективное овладение разными учебными предметами и взаимодействие с окружающими людьми в ситуациях формального и неформального межличностного и межкультурного общения; использование коммуникативно-эстетических возможностей русского языка; расширение и систематизацию научных знаний о языке; осознание взаимосвязи его уровней и единиц; освоение базовых понятий лингвистики, основных единиц и грамматических категорий языка; формирование навыков проведения различных видов анализа слова (лексического), а также многоаспектного анализа текста; овладение основными стилистическими ресурсами лексики и фразеологии языка, основными нормами литературного языка. Владеть навыками различных видов чтения (изучающим, ознакомительным, просмотровым) и информационной переработки прочитанного материала; адекватно понимать тексты различных функционально-смысловых типов речи и функциональных разновидностей языка; проводить лексический анализ слова; опознавать лексические средства выразительности</t>
  </si>
  <si>
    <t>Борисов Роман</t>
  </si>
  <si>
    <t>Гузанов Владислав</t>
  </si>
  <si>
    <t>Карпов Максим</t>
  </si>
  <si>
    <t>Ковальская Яна</t>
  </si>
  <si>
    <t>Кузнецова Евгения</t>
  </si>
  <si>
    <t>Майоров Лев</t>
  </si>
  <si>
    <t>Милованов Михаил</t>
  </si>
  <si>
    <t>Мостепанюк Иван</t>
  </si>
  <si>
    <t>Музыка Алексей</t>
  </si>
  <si>
    <t>Павлова Валерия</t>
  </si>
  <si>
    <t>Пирожков Илья</t>
  </si>
  <si>
    <t>Ржанов Амир</t>
  </si>
  <si>
    <t>Ушенин Максим</t>
  </si>
  <si>
    <t>Шахназарян Владимир</t>
  </si>
  <si>
    <t>Шахрай Юлия</t>
  </si>
  <si>
    <t>Ватанова Зарина</t>
  </si>
  <si>
    <t>Рахметова Екатерина</t>
  </si>
  <si>
    <t>Квасова Полина</t>
  </si>
  <si>
    <t>6А</t>
  </si>
  <si>
    <t>Борисов Р.</t>
  </si>
  <si>
    <t>Гузанов В.</t>
  </si>
  <si>
    <t>Карпов М.</t>
  </si>
  <si>
    <t xml:space="preserve">Ковальская </t>
  </si>
  <si>
    <t>Кузнецова Е</t>
  </si>
  <si>
    <t>Майоров Л.</t>
  </si>
  <si>
    <t>Милованов</t>
  </si>
  <si>
    <t xml:space="preserve">Мостепанюк </t>
  </si>
  <si>
    <t>Музыка А.</t>
  </si>
  <si>
    <t>Павлова В.</t>
  </si>
  <si>
    <t>Пирожков И.</t>
  </si>
  <si>
    <t>Ржанов А.</t>
  </si>
  <si>
    <t>Ушенин М.</t>
  </si>
  <si>
    <t xml:space="preserve">Шахназарян </t>
  </si>
  <si>
    <t>Шахрай Ю.</t>
  </si>
  <si>
    <t>Ватанова З</t>
  </si>
  <si>
    <t>Рахметова Е</t>
  </si>
  <si>
    <t>Квасова П.</t>
  </si>
  <si>
    <t>1K1</t>
  </si>
  <si>
    <t>1K2</t>
  </si>
  <si>
    <t>1K3</t>
  </si>
  <si>
    <t>2K1</t>
  </si>
  <si>
    <t>2K2</t>
  </si>
  <si>
    <t>2K3</t>
  </si>
  <si>
    <t>2K4</t>
  </si>
  <si>
    <t>Григорьев Даниил</t>
  </si>
  <si>
    <t>6 Б</t>
  </si>
  <si>
    <t>Землянухин Дмитрий</t>
  </si>
  <si>
    <t>Камызина Яна</t>
  </si>
  <si>
    <t>Кузнецов Ярослав</t>
  </si>
  <si>
    <t>Сычёв Максим</t>
  </si>
  <si>
    <t>Филимонова Яна</t>
  </si>
  <si>
    <t>Фолов Олег</t>
  </si>
  <si>
    <t>Хлопов Никита</t>
  </si>
  <si>
    <t>Шемякин Егор</t>
  </si>
  <si>
    <t>Макаров Артур</t>
  </si>
  <si>
    <t>Лыскова Эвелина</t>
  </si>
  <si>
    <t>Кузьмин Александр</t>
  </si>
  <si>
    <t>Кшинин Иван</t>
  </si>
  <si>
    <t>Локтаев Кирилл</t>
  </si>
  <si>
    <t>Перепечкин Антон</t>
  </si>
  <si>
    <t>Хасиев Алхан</t>
  </si>
  <si>
    <t>Малихов Ходжикурбон</t>
  </si>
  <si>
    <t>Иванова Дарья</t>
  </si>
  <si>
    <t>Данилова Екатерина</t>
  </si>
  <si>
    <t>Краснова Наталия</t>
  </si>
  <si>
    <t>Григорьев Д</t>
  </si>
  <si>
    <t>Землянухин Д</t>
  </si>
  <si>
    <t>Камызина Я</t>
  </si>
  <si>
    <t>Кузнецов Я</t>
  </si>
  <si>
    <t>Сычёв М</t>
  </si>
  <si>
    <t>Филимонова Я</t>
  </si>
  <si>
    <t>Фолов О</t>
  </si>
  <si>
    <t>Хлопов Н</t>
  </si>
  <si>
    <t>Шемякин Е</t>
  </si>
  <si>
    <t>Макаров А</t>
  </si>
  <si>
    <t>Лыскова Э</t>
  </si>
  <si>
    <t>Кузьмин А</t>
  </si>
  <si>
    <t>Кшинин И</t>
  </si>
  <si>
    <t>Локтаев К</t>
  </si>
  <si>
    <t>Перепечкин А</t>
  </si>
  <si>
    <t>Хасиев А</t>
  </si>
  <si>
    <t>Малихов Х</t>
  </si>
  <si>
    <t>Иванова Д</t>
  </si>
  <si>
    <t>Данилова Е</t>
  </si>
  <si>
    <t>Краснова Н</t>
  </si>
  <si>
    <t>Погосян И.Л.</t>
  </si>
  <si>
    <t>6Б</t>
  </si>
  <si>
    <t>Ганина Т.Н.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</si>
</sst>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shrinkToFit="1"/>
    </xf>
    <xf numFmtId="0" fontId="0" fillId="2" borderId="1" xfId="0" applyFill="1" applyBorder="1"/>
    <xf numFmtId="0" fontId="0" fillId="4" borderId="1" xfId="0" applyFill="1" applyBorder="1"/>
    <xf numFmtId="164" fontId="0" fillId="4" borderId="1" xfId="0" applyNumberFormat="1" applyFill="1" applyBorder="1" applyAlignment="1">
      <alignment shrinkToFit="1"/>
    </xf>
    <xf numFmtId="0" fontId="0" fillId="5" borderId="1" xfId="0" applyFill="1" applyBorder="1"/>
    <xf numFmtId="164" fontId="0" fillId="5" borderId="1" xfId="0" applyNumberFormat="1" applyFill="1" applyBorder="1" applyAlignment="1">
      <alignment shrinkToFit="1"/>
    </xf>
    <xf numFmtId="164" fontId="0" fillId="2" borderId="1" xfId="0" applyNumberFormat="1" applyFill="1" applyBorder="1" applyAlignment="1">
      <alignment shrinkToFit="1"/>
    </xf>
    <xf numFmtId="0" fontId="0" fillId="3" borderId="1" xfId="0" applyFill="1" applyBorder="1"/>
    <xf numFmtId="164" fontId="0" fillId="3" borderId="1" xfId="0" applyNumberFormat="1" applyFill="1" applyBorder="1" applyAlignment="1">
      <alignment shrinkToFi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Border="1"/>
    <xf numFmtId="0" fontId="2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center" vertical="center" textRotation="90" wrapText="1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3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164" fontId="8" fillId="0" borderId="1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0" xfId="0" applyFont="1" applyFill="1"/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5" fillId="0" borderId="1" xfId="0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0" fontId="11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textRotation="90" wrapText="1"/>
    </xf>
    <xf numFmtId="0" fontId="5" fillId="6" borderId="1" xfId="0" applyFont="1" applyFill="1" applyBorder="1" applyAlignment="1">
      <alignment horizontal="center" vertical="center"/>
    </xf>
    <xf numFmtId="164" fontId="5" fillId="6" borderId="1" xfId="1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textRotation="90" wrapText="1"/>
    </xf>
    <xf numFmtId="164" fontId="5" fillId="7" borderId="1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right" shrinkToFit="1"/>
    </xf>
    <xf numFmtId="0" fontId="0" fillId="2" borderId="1" xfId="0" applyFill="1" applyBorder="1" applyAlignment="1">
      <alignment horizontal="right" shrinkToFit="1"/>
    </xf>
    <xf numFmtId="0" fontId="0" fillId="5" borderId="1" xfId="0" applyFill="1" applyBorder="1" applyAlignment="1">
      <alignment horizontal="right" shrinkToFit="1"/>
    </xf>
    <xf numFmtId="0" fontId="0" fillId="4" borderId="1" xfId="0" applyFill="1" applyBorder="1" applyAlignment="1">
      <alignment horizontal="right" shrinkToFit="1"/>
    </xf>
    <xf numFmtId="164" fontId="0" fillId="0" borderId="1" xfId="0" applyNumberFormat="1" applyBorder="1" applyAlignment="1">
      <alignment horizontal="center" shrinkToFit="1"/>
    </xf>
    <xf numFmtId="0" fontId="13" fillId="0" borderId="1" xfId="0" applyFont="1" applyBorder="1" applyAlignment="1">
      <alignment horizontal="left" textRotation="90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8" xfId="0" applyBorder="1"/>
    <xf numFmtId="0" fontId="0" fillId="0" borderId="1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1" xfId="0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165"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theme" Target="theme/theme1.xml"/><Relationship Id="rId5" Type="http://schemas.openxmlformats.org/officeDocument/2006/relationships/worksheet" Target="worksheets/sheet4.xml"/><Relationship Id="rId10" Type="http://schemas.openxmlformats.org/officeDocument/2006/relationships/chartsheet" Target="chartsheets/sheet5.xml"/><Relationship Id="rId4" Type="http://schemas.openxmlformats.org/officeDocument/2006/relationships/worksheet" Target="worksheets/sheet3.xml"/><Relationship Id="rId9" Type="http://schemas.openxmlformats.org/officeDocument/2006/relationships/chartsheet" Target="chartsheets/sheet4.xml"/><Relationship Id="rId14" Type="http://schemas.openxmlformats.org/officeDocument/2006/relationships/calcChain" Target="calcChain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400">
                <a:solidFill>
                  <a:schemeClr val="tx2">
                    <a:lumMod val="75000"/>
                  </a:schemeClr>
                </a:solidFill>
              </a:defRPr>
            </a:pPr>
            <a:r>
              <a:rPr lang="ru-RU" sz="2400">
                <a:solidFill>
                  <a:schemeClr val="tx2">
                    <a:lumMod val="75000"/>
                  </a:schemeClr>
                </a:solidFill>
              </a:rPr>
              <a:t>Уровни образовательных достижений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51A-4A7E-A5E3-B603FBA01862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51A-4A7E-A5E3-B603FBA01862}"/>
              </c:ext>
            </c:extLst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51A-4A7E-A5E3-B603FBA01862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51A-4A7E-A5E3-B603FBA01862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51A-4A7E-A5E3-B603FBA01862}"/>
              </c:ext>
            </c:extLst>
          </c:dPt>
          <c:dLbls>
            <c:dLbl>
              <c:idx val="3"/>
              <c:layout>
                <c:manualLayout>
                  <c:x val="-1.2288242828579335E-2"/>
                  <c:y val="4.1779497353170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51A-4A7E-A5E3-B603FBA01862}"/>
                </c:ext>
              </c:extLst>
            </c:dLbl>
            <c:numFmt formatCode="#,##0.0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2000" b="1"/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'1'!$E$59:$I$63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'1'!$K$59:$K$63</c:f>
              <c:numCache>
                <c:formatCode>0.0</c:formatCode>
                <c:ptCount val="5"/>
                <c:pt idx="0">
                  <c:v>0.75757575757575757</c:v>
                </c:pt>
                <c:pt idx="1">
                  <c:v>2.2727272727272729</c:v>
                </c:pt>
                <c:pt idx="2">
                  <c:v>8.3333333333333321</c:v>
                </c:pt>
                <c:pt idx="3">
                  <c:v>9.0909090909090917</c:v>
                </c:pt>
                <c:pt idx="4">
                  <c:v>8.3333333333333321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51A-4A7E-A5E3-B603FBA01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/>
        <a:lstStyle/>
        <a:p>
          <a:pPr rtl="0">
            <a:defRPr sz="1600" b="1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Уровень</a:t>
            </a:r>
            <a:r>
              <a:rPr lang="ru-RU" baseline="0"/>
              <a:t> образовательных достижений в классе</a:t>
            </a:r>
            <a:endParaRPr lang="ru-RU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'6А'!$AD$20:$AE$23</c:f>
              <c:strCache>
                <c:ptCount val="4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</c:strCache>
            </c:strRef>
          </c:cat>
          <c:val>
            <c:numRef>
              <c:f>'6А'!$AG$20:$AG$23</c:f>
              <c:numCache>
                <c:formatCode>0.0</c:formatCode>
                <c:ptCount val="4"/>
                <c:pt idx="0">
                  <c:v>3.0303030303030303</c:v>
                </c:pt>
                <c:pt idx="1">
                  <c:v>6.0606060606060606</c:v>
                </c:pt>
                <c:pt idx="2">
                  <c:v>12.121212121212121</c:v>
                </c:pt>
                <c:pt idx="3">
                  <c:v>21.212121212121211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66-4B9E-9FBF-399E5A6589A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Уровень</a:t>
            </a:r>
            <a:r>
              <a:rPr lang="ru-RU" baseline="0"/>
              <a:t> образовательных достижений в классе</a:t>
            </a:r>
            <a:endParaRPr lang="ru-RU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'6Б'!$AD$20:$AE$24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'6Б'!$AG$20:$AG$24</c:f>
              <c:numCache>
                <c:formatCode>0.0</c:formatCode>
                <c:ptCount val="5"/>
                <c:pt idx="0">
                  <c:v>0</c:v>
                </c:pt>
                <c:pt idx="1">
                  <c:v>3.0303030303030303</c:v>
                </c:pt>
                <c:pt idx="2">
                  <c:v>21.212121212121211</c:v>
                </c:pt>
                <c:pt idx="3">
                  <c:v>15.151515151515152</c:v>
                </c:pt>
                <c:pt idx="4">
                  <c:v>21.212121212121211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0E-46D5-9605-F76748CE683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отметки</a:t>
            </a:r>
          </a:p>
        </c:rich>
      </c:tx>
      <c:layout>
        <c:manualLayout>
          <c:xMode val="edge"/>
          <c:yMode val="edge"/>
          <c:x val="2.0536631757162818E-2"/>
          <c:y val="2.0889748676585076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320-410E-9F5C-05114DAB1230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320-410E-9F5C-05114DAB1230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320-410E-9F5C-05114DAB123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показатели!$D$2:$G$2</c:f>
              <c:strCache>
                <c:ptCount val="4"/>
                <c:pt idx="0">
                  <c:v>"5"</c:v>
                </c:pt>
                <c:pt idx="1">
                  <c:v>"4"</c:v>
                </c:pt>
                <c:pt idx="2">
                  <c:v>"3"</c:v>
                </c:pt>
                <c:pt idx="3">
                  <c:v>"2"</c:v>
                </c:pt>
              </c:strCache>
            </c:strRef>
          </c:cat>
          <c:val>
            <c:numRef>
              <c:f>показатели!$D$5:$G$5</c:f>
              <c:numCache>
                <c:formatCode>General</c:formatCode>
                <c:ptCount val="4"/>
                <c:pt idx="0">
                  <c:v>1</c:v>
                </c:pt>
                <c:pt idx="1">
                  <c:v>19</c:v>
                </c:pt>
                <c:pt idx="2">
                  <c:v>18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320-410E-9F5C-05114DAB123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показатели!$H$2</c:f>
              <c:strCache>
                <c:ptCount val="1"/>
                <c:pt idx="0">
                  <c:v>Уровень обученности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показатели!$A$3:$A$5</c:f>
              <c:strCache>
                <c:ptCount val="3"/>
                <c:pt idx="0">
                  <c:v>6А</c:v>
                </c:pt>
                <c:pt idx="1">
                  <c:v>6Б</c:v>
                </c:pt>
                <c:pt idx="2">
                  <c:v>среднее</c:v>
                </c:pt>
              </c:strCache>
            </c:strRef>
          </c:cat>
          <c:val>
            <c:numRef>
              <c:f>показатели!$H$3:$H$5</c:f>
              <c:numCache>
                <c:formatCode>0.0</c:formatCode>
                <c:ptCount val="3"/>
                <c:pt idx="0">
                  <c:v>54.54545454545454</c:v>
                </c:pt>
                <c:pt idx="1">
                  <c:v>54.54545454545454</c:v>
                </c:pt>
                <c:pt idx="2">
                  <c:v>28.787878787878789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1C-41F8-AD6E-A25A47978BF9}"/>
            </c:ext>
          </c:extLst>
        </c:ser>
        <c:ser>
          <c:idx val="1"/>
          <c:order val="1"/>
          <c:tx>
            <c:strRef>
              <c:f>показатели!$I$2</c:f>
              <c:strCache>
                <c:ptCount val="1"/>
                <c:pt idx="0">
                  <c:v>Качество обученности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2.0480404714298892E-2"/>
                  <c:y val="-1.6711798941267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1C-41F8-AD6E-A25A47978BF9}"/>
                </c:ext>
              </c:extLst>
            </c:dLbl>
            <c:dLbl>
              <c:idx val="4"/>
              <c:layout>
                <c:manualLayout>
                  <c:x val="1.9115044400012299E-2"/>
                  <c:y val="-1.0444874338292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1C-41F8-AD6E-A25A47978B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показатели!$A$3:$A$5</c:f>
              <c:strCache>
                <c:ptCount val="3"/>
                <c:pt idx="0">
                  <c:v>6А</c:v>
                </c:pt>
                <c:pt idx="1">
                  <c:v>6Б</c:v>
                </c:pt>
                <c:pt idx="2">
                  <c:v>среднее</c:v>
                </c:pt>
              </c:strCache>
            </c:strRef>
          </c:cat>
          <c:val>
            <c:numRef>
              <c:f>показатели!$I$3:$I$5</c:f>
              <c:numCache>
                <c:formatCode>0.0</c:formatCode>
                <c:ptCount val="3"/>
                <c:pt idx="0">
                  <c:v>36.363636363636367</c:v>
                </c:pt>
                <c:pt idx="1">
                  <c:v>24.242424242424242</c:v>
                </c:pt>
                <c:pt idx="2">
                  <c:v>15.151515151515152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71C-41F8-AD6E-A25A47978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710592"/>
        <c:axId val="91712128"/>
        <c:axId val="0"/>
      </c:bar3DChart>
      <c:catAx>
        <c:axId val="91710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91712128"/>
        <c:crosses val="autoZero"/>
        <c:auto val="1"/>
        <c:lblAlgn val="ctr"/>
        <c:lblOffset val="100"/>
        <c:noMultiLvlLbl val="0"/>
      </c:catAx>
      <c:valAx>
        <c:axId val="91712128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9171059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400" b="1"/>
          </a:pPr>
          <a:endParaRPr lang="ru-RU"/>
        </a:p>
      </c:txPr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0480404714298892E-2"/>
                  <c:y val="-2.5067698411902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99-4FFC-A22D-9C9B3CA24740}"/>
                </c:ext>
              </c:extLst>
            </c:dLbl>
            <c:dLbl>
              <c:idx val="1"/>
              <c:layout>
                <c:manualLayout>
                  <c:x val="1.7749684085725706E-2"/>
                  <c:y val="-2.08897486765850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99-4FFC-A22D-9C9B3CA24740}"/>
                </c:ext>
              </c:extLst>
            </c:dLbl>
            <c:dLbl>
              <c:idx val="2"/>
              <c:layout>
                <c:manualLayout>
                  <c:x val="2.0480404714298892E-2"/>
                  <c:y val="-1.2533849205951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99-4FFC-A22D-9C9B3CA24740}"/>
                </c:ext>
              </c:extLst>
            </c:dLbl>
            <c:dLbl>
              <c:idx val="3"/>
              <c:layout>
                <c:manualLayout>
                  <c:x val="1.9115044400012299E-2"/>
                  <c:y val="-8.355899470634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99-4FFC-A22D-9C9B3CA24740}"/>
                </c:ext>
              </c:extLst>
            </c:dLbl>
            <c:dLbl>
              <c:idx val="4"/>
              <c:layout>
                <c:manualLayout>
                  <c:x val="1.501896345715252E-2"/>
                  <c:y val="-1.4622824073609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99-4FFC-A22D-9C9B3CA247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показатели!$A$3:$A$5</c:f>
              <c:strCache>
                <c:ptCount val="3"/>
                <c:pt idx="0">
                  <c:v>6А</c:v>
                </c:pt>
                <c:pt idx="1">
                  <c:v>6Б</c:v>
                </c:pt>
                <c:pt idx="2">
                  <c:v>среднее</c:v>
                </c:pt>
              </c:strCache>
            </c:strRef>
          </c:cat>
          <c:val>
            <c:numRef>
              <c:f>показатели!$L$3:$L$5</c:f>
              <c:numCache>
                <c:formatCode>0.0</c:formatCode>
                <c:ptCount val="3"/>
                <c:pt idx="0">
                  <c:v>62.794444444444451</c:v>
                </c:pt>
                <c:pt idx="1">
                  <c:v>59.104999999999997</c:v>
                </c:pt>
                <c:pt idx="2">
                  <c:v>60.852631578947381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199-4FFC-A22D-9C9B3CA24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641344"/>
        <c:axId val="91642880"/>
        <c:axId val="0"/>
      </c:bar3DChart>
      <c:catAx>
        <c:axId val="91641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91642880"/>
        <c:crosses val="autoZero"/>
        <c:auto val="1"/>
        <c:lblAlgn val="ctr"/>
        <c:lblOffset val="100"/>
        <c:noMultiLvlLbl val="0"/>
      </c:catAx>
      <c:valAx>
        <c:axId val="91642880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91641344"/>
        <c:crosses val="autoZero"/>
        <c:crossBetween val="between"/>
      </c:valAx>
    </c:plotArea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заданий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'2'!$D$2</c:f>
              <c:strCache>
                <c:ptCount val="1"/>
                <c:pt idx="0">
                  <c:v>По ОО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diamond"/>
            <c:size val="5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rgbClr val="C00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'1'!$E$4:$Y$4</c:f>
              <c:numCache>
                <c:formatCode>General</c:formatCode>
                <c:ptCount val="21"/>
              </c:numCache>
            </c:numRef>
          </c:cat>
          <c:val>
            <c:numRef>
              <c:f>'2'!$D$3:$D$23</c:f>
              <c:numCache>
                <c:formatCode>General</c:formatCode>
                <c:ptCount val="21"/>
                <c:pt idx="0">
                  <c:v>67.11</c:v>
                </c:pt>
                <c:pt idx="1">
                  <c:v>76.319999999999993</c:v>
                </c:pt>
                <c:pt idx="2">
                  <c:v>93.42</c:v>
                </c:pt>
                <c:pt idx="3">
                  <c:v>53.51</c:v>
                </c:pt>
                <c:pt idx="4">
                  <c:v>78.95</c:v>
                </c:pt>
                <c:pt idx="5">
                  <c:v>42.98</c:v>
                </c:pt>
                <c:pt idx="6">
                  <c:v>35.96</c:v>
                </c:pt>
                <c:pt idx="7">
                  <c:v>67.11</c:v>
                </c:pt>
                <c:pt idx="8">
                  <c:v>85.09</c:v>
                </c:pt>
                <c:pt idx="9">
                  <c:v>57.89</c:v>
                </c:pt>
                <c:pt idx="10">
                  <c:v>53.95</c:v>
                </c:pt>
                <c:pt idx="11">
                  <c:v>52.63</c:v>
                </c:pt>
                <c:pt idx="12">
                  <c:v>60.53</c:v>
                </c:pt>
                <c:pt idx="13">
                  <c:v>50</c:v>
                </c:pt>
                <c:pt idx="14">
                  <c:v>57.89</c:v>
                </c:pt>
                <c:pt idx="15">
                  <c:v>42.11</c:v>
                </c:pt>
                <c:pt idx="16">
                  <c:v>42.11</c:v>
                </c:pt>
                <c:pt idx="17">
                  <c:v>44.74</c:v>
                </c:pt>
                <c:pt idx="18">
                  <c:v>55.26</c:v>
                </c:pt>
                <c:pt idx="19">
                  <c:v>52.63</c:v>
                </c:pt>
                <c:pt idx="20">
                  <c:v>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F0A-4E2E-8162-50D7E12F3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19040"/>
        <c:axId val="92120576"/>
      </c:lineChart>
      <c:catAx>
        <c:axId val="9211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2120576"/>
        <c:crosses val="autoZero"/>
        <c:auto val="1"/>
        <c:lblAlgn val="ctr"/>
        <c:lblOffset val="100"/>
        <c:noMultiLvlLbl val="0"/>
      </c:catAx>
      <c:valAx>
        <c:axId val="92120576"/>
        <c:scaling>
          <c:orientation val="minMax"/>
          <c:max val="105"/>
          <c:min val="0"/>
        </c:scaling>
        <c:delete val="0"/>
        <c:axPos val="l"/>
        <c:minorGridlines/>
        <c:numFmt formatCode="General" sourceLinked="1"/>
        <c:majorTickMark val="out"/>
        <c:minorTickMark val="none"/>
        <c:tickLblPos val="nextTo"/>
        <c:crossAx val="92119040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2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2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62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62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6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3774" cy="6071419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450272</xdr:colOff>
      <xdr:row>5</xdr:row>
      <xdr:rowOff>178376</xdr:rowOff>
    </xdr:from>
    <xdr:to>
      <xdr:col>46</xdr:col>
      <xdr:colOff>419101</xdr:colOff>
      <xdr:row>23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450272</xdr:colOff>
      <xdr:row>5</xdr:row>
      <xdr:rowOff>178376</xdr:rowOff>
    </xdr:from>
    <xdr:to>
      <xdr:col>46</xdr:col>
      <xdr:colOff>419101</xdr:colOff>
      <xdr:row>24</xdr:row>
      <xdr:rowOff>34636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3774" cy="6071419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3774" cy="6071419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3774" cy="6071419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3774" cy="6071419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0.05057</cdr:x>
      <cdr:y>0.52998</cdr:y>
    </cdr:from>
    <cdr:to>
      <cdr:x>0.98483</cdr:x>
      <cdr:y>0.53385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470371" y="3222036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0.05097</cdr:x>
      <cdr:y>0.41455</cdr:y>
    </cdr:from>
    <cdr:to>
      <cdr:x>0.98523</cdr:x>
      <cdr:y>0.41841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474134" y="2520243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3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0.05097</cdr:x>
      <cdr:y>0.33331</cdr:y>
    </cdr:from>
    <cdr:to>
      <cdr:x>0.98523</cdr:x>
      <cdr:y>0.33718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474133" y="2026356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6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0.0535</cdr:x>
      <cdr:y>0.25014</cdr:y>
    </cdr:from>
    <cdr:to>
      <cdr:x>0.98776</cdr:x>
      <cdr:y>0.254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497651" y="1520708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2">
              <a:lumMod val="60000"/>
              <a:lumOff val="4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0.05815</cdr:x>
      <cdr:y>0.29594</cdr:y>
    </cdr:from>
    <cdr:to>
      <cdr:x>0.15646</cdr:x>
      <cdr:y>0.32882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540926" y="1799167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>
              <a:solidFill>
                <a:schemeClr val="accent6">
                  <a:lumMod val="75000"/>
                </a:schemeClr>
              </a:solidFill>
            </a:rPr>
            <a:t>ПОВЫШЕННЫЙ</a:t>
          </a:r>
        </a:p>
      </cdr:txBody>
    </cdr:sp>
  </cdr:relSizeAnchor>
  <cdr:relSizeAnchor xmlns:cdr="http://schemas.openxmlformats.org/drawingml/2006/chartDrawing">
    <cdr:from>
      <cdr:x>0.05856</cdr:x>
      <cdr:y>0.20952</cdr:y>
    </cdr:from>
    <cdr:to>
      <cdr:x>0.15686</cdr:x>
      <cdr:y>0.2424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44688" y="1273762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chemeClr val="tx2">
                  <a:lumMod val="60000"/>
                  <a:lumOff val="40000"/>
                </a:schemeClr>
              </a:solidFill>
            </a:rPr>
            <a:t>ВЫСОКИЙ</a:t>
          </a:r>
        </a:p>
      </cdr:txBody>
    </cdr:sp>
  </cdr:relSizeAnchor>
  <cdr:relSizeAnchor xmlns:cdr="http://schemas.openxmlformats.org/drawingml/2006/chartDrawing">
    <cdr:from>
      <cdr:x>0.06109</cdr:x>
      <cdr:y>0.37586</cdr:y>
    </cdr:from>
    <cdr:to>
      <cdr:x>0.15939</cdr:x>
      <cdr:y>0.40874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68207" y="2285059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chemeClr val="accent3">
                  <a:lumMod val="75000"/>
                </a:schemeClr>
              </a:solidFill>
            </a:rPr>
            <a:t>БАЗОВЫЙ</a:t>
          </a:r>
        </a:p>
      </cdr:txBody>
    </cdr:sp>
  </cdr:relSizeAnchor>
  <cdr:relSizeAnchor xmlns:cdr="http://schemas.openxmlformats.org/drawingml/2006/chartDrawing">
    <cdr:from>
      <cdr:x>0.05982</cdr:x>
      <cdr:y>0.48611</cdr:y>
    </cdr:from>
    <cdr:to>
      <cdr:x>0.15813</cdr:x>
      <cdr:y>0.51899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556449" y="2955337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rgbClr val="FFFF00"/>
              </a:solidFill>
            </a:rPr>
            <a:t>ПОНИЖЕННЫЙ</a:t>
          </a:r>
        </a:p>
      </cdr:txBody>
    </cdr:sp>
  </cdr:relSizeAnchor>
  <cdr:relSizeAnchor xmlns:cdr="http://schemas.openxmlformats.org/drawingml/2006/chartDrawing">
    <cdr:from>
      <cdr:x>0.06109</cdr:x>
      <cdr:y>0.55188</cdr:y>
    </cdr:from>
    <cdr:to>
      <cdr:x>0.15939</cdr:x>
      <cdr:y>0.58476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568207" y="3355152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rgbClr val="FF0000"/>
              </a:solidFill>
            </a:rPr>
            <a:t>НИЗКИЙ</a:t>
          </a:r>
        </a:p>
      </cdr:txBody>
    </cdr:sp>
  </cdr:relSizeAnchor>
  <cdr:relSizeAnchor xmlns:cdr="http://schemas.openxmlformats.org/drawingml/2006/chartDrawing">
    <cdr:from>
      <cdr:x>0.05224</cdr:x>
      <cdr:y>0.5248</cdr:y>
    </cdr:from>
    <cdr:to>
      <cdr:x>0.9865</cdr:x>
      <cdr:y>0.52867</cdr:y>
    </cdr:to>
    <cdr:cxnSp macro="">
      <cdr:nvCxnSpPr>
        <cdr:cNvPr id="12" name="Прямая соединительная линия 11"/>
        <cdr:cNvCxnSpPr/>
      </cdr:nvCxnSpPr>
      <cdr:spPr>
        <a:xfrm xmlns:a="http://schemas.openxmlformats.org/drawingml/2006/main">
          <a:off x="485892" y="3190522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FF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B63"/>
  <sheetViews>
    <sheetView topLeftCell="B1" zoomScale="85" zoomScaleNormal="85" workbookViewId="0">
      <selection activeCell="L45" sqref="L45"/>
    </sheetView>
  </sheetViews>
  <sheetFormatPr defaultRowHeight="14.4" x14ac:dyDescent="0.3"/>
  <cols>
    <col min="1" max="1" width="4.6640625" customWidth="1"/>
    <col min="2" max="2" width="24.88671875" customWidth="1"/>
    <col min="3" max="3" width="8.44140625" style="3" bestFit="1" customWidth="1"/>
    <col min="4" max="4" width="8.44140625" style="3" customWidth="1"/>
    <col min="5" max="5" width="4.5546875" customWidth="1"/>
    <col min="6" max="25" width="4" customWidth="1"/>
    <col min="26" max="26" width="7.5546875" style="30" customWidth="1"/>
    <col min="27" max="27" width="8.6640625" style="3" bestFit="1" customWidth="1"/>
  </cols>
  <sheetData>
    <row r="1" spans="1:28" x14ac:dyDescent="0.3">
      <c r="D1" s="31" t="s">
        <v>35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AB1" s="5">
        <f>SUM(E1:Y1)</f>
        <v>0</v>
      </c>
    </row>
    <row r="3" spans="1:28" ht="15" customHeight="1" x14ac:dyDescent="0.3">
      <c r="A3" s="79" t="s">
        <v>0</v>
      </c>
      <c r="B3" s="79" t="s">
        <v>1</v>
      </c>
      <c r="C3" s="79" t="s">
        <v>3</v>
      </c>
      <c r="D3" s="79" t="s">
        <v>36</v>
      </c>
      <c r="E3" s="82" t="s">
        <v>6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91" t="s">
        <v>4</v>
      </c>
      <c r="AA3" s="84" t="s">
        <v>5</v>
      </c>
      <c r="AB3" s="79" t="s">
        <v>7</v>
      </c>
    </row>
    <row r="4" spans="1:28" x14ac:dyDescent="0.3">
      <c r="A4" s="80"/>
      <c r="B4" s="80"/>
      <c r="C4" s="80"/>
      <c r="D4" s="80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92"/>
      <c r="AA4" s="85"/>
      <c r="AB4" s="80"/>
    </row>
    <row r="5" spans="1:28" x14ac:dyDescent="0.3">
      <c r="A5" s="81"/>
      <c r="B5" s="81"/>
      <c r="C5" s="81"/>
      <c r="D5" s="81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2">
        <v>17</v>
      </c>
      <c r="V5" s="2">
        <v>18</v>
      </c>
      <c r="W5" s="2">
        <v>19</v>
      </c>
      <c r="X5" s="2">
        <v>20</v>
      </c>
      <c r="Y5" s="2">
        <v>21</v>
      </c>
      <c r="Z5" s="93"/>
      <c r="AA5" s="86"/>
      <c r="AB5" s="81"/>
    </row>
    <row r="6" spans="1:28" x14ac:dyDescent="0.3">
      <c r="A6" s="1">
        <v>1</v>
      </c>
      <c r="B6" s="1" t="s">
        <v>78</v>
      </c>
      <c r="C6" s="2">
        <v>1</v>
      </c>
      <c r="D6" s="74" t="s">
        <v>55</v>
      </c>
      <c r="E6" s="74">
        <v>3</v>
      </c>
      <c r="F6" s="74">
        <v>3</v>
      </c>
      <c r="G6" s="74">
        <v>1</v>
      </c>
      <c r="H6" s="74">
        <v>0</v>
      </c>
      <c r="I6" s="74">
        <v>2</v>
      </c>
      <c r="J6" s="74">
        <v>1</v>
      </c>
      <c r="K6" s="74">
        <v>1</v>
      </c>
      <c r="L6" s="74">
        <v>1</v>
      </c>
      <c r="M6" s="74" t="s">
        <v>56</v>
      </c>
      <c r="N6" s="74">
        <v>1</v>
      </c>
      <c r="O6" s="74">
        <v>0</v>
      </c>
      <c r="P6" s="74" t="s">
        <v>56</v>
      </c>
      <c r="Q6" s="74">
        <v>2</v>
      </c>
      <c r="R6" s="74">
        <v>1</v>
      </c>
      <c r="S6" s="74">
        <v>1</v>
      </c>
      <c r="T6" s="74">
        <v>1</v>
      </c>
      <c r="U6" s="74">
        <v>2</v>
      </c>
      <c r="V6" s="74">
        <v>2</v>
      </c>
      <c r="W6" s="74">
        <v>1</v>
      </c>
      <c r="X6" s="74">
        <v>1</v>
      </c>
      <c r="Y6" s="74">
        <v>1</v>
      </c>
      <c r="Z6" s="74">
        <v>25</v>
      </c>
      <c r="AA6" s="74">
        <v>3</v>
      </c>
      <c r="AB6" s="6">
        <v>55.5</v>
      </c>
    </row>
    <row r="7" spans="1:28" x14ac:dyDescent="0.3">
      <c r="A7" s="1">
        <v>2</v>
      </c>
      <c r="B7" s="1" t="s">
        <v>79</v>
      </c>
      <c r="C7" s="2">
        <v>2</v>
      </c>
      <c r="D7" s="74" t="s">
        <v>55</v>
      </c>
      <c r="E7" s="74">
        <v>1</v>
      </c>
      <c r="F7" s="74">
        <v>3</v>
      </c>
      <c r="G7" s="74">
        <v>2</v>
      </c>
      <c r="H7" s="74">
        <v>0</v>
      </c>
      <c r="I7" s="74">
        <v>1</v>
      </c>
      <c r="J7" s="74">
        <v>0</v>
      </c>
      <c r="K7" s="74">
        <v>0</v>
      </c>
      <c r="L7" s="74">
        <v>1</v>
      </c>
      <c r="M7" s="74">
        <v>2</v>
      </c>
      <c r="N7" s="74">
        <v>1</v>
      </c>
      <c r="O7" s="74">
        <v>1</v>
      </c>
      <c r="P7" s="74">
        <v>0</v>
      </c>
      <c r="Q7" s="74" t="s">
        <v>56</v>
      </c>
      <c r="R7" s="74">
        <v>1</v>
      </c>
      <c r="S7" s="74">
        <v>2</v>
      </c>
      <c r="T7" s="74">
        <v>1</v>
      </c>
      <c r="U7" s="74">
        <v>1</v>
      </c>
      <c r="V7" s="74">
        <v>2</v>
      </c>
      <c r="W7" s="74">
        <v>1</v>
      </c>
      <c r="X7" s="74">
        <v>1</v>
      </c>
      <c r="Y7" s="74">
        <v>0</v>
      </c>
      <c r="Z7" s="74">
        <v>21</v>
      </c>
      <c r="AA7" s="74">
        <v>3</v>
      </c>
      <c r="AB7" s="6">
        <v>46.6</v>
      </c>
    </row>
    <row r="8" spans="1:28" x14ac:dyDescent="0.3">
      <c r="A8" s="1">
        <v>3</v>
      </c>
      <c r="B8" s="1" t="s">
        <v>80</v>
      </c>
      <c r="C8" s="2">
        <v>2</v>
      </c>
      <c r="D8" s="74" t="s">
        <v>55</v>
      </c>
      <c r="E8" s="74">
        <v>3</v>
      </c>
      <c r="F8" s="74">
        <v>3</v>
      </c>
      <c r="G8" s="74">
        <v>2</v>
      </c>
      <c r="H8" s="74">
        <v>0</v>
      </c>
      <c r="I8" s="74">
        <v>3</v>
      </c>
      <c r="J8" s="74">
        <v>3</v>
      </c>
      <c r="K8" s="74">
        <v>1</v>
      </c>
      <c r="L8" s="74">
        <v>2</v>
      </c>
      <c r="M8" s="74">
        <v>3</v>
      </c>
      <c r="N8" s="74">
        <v>1</v>
      </c>
      <c r="O8" s="74">
        <v>0</v>
      </c>
      <c r="P8" s="74" t="s">
        <v>56</v>
      </c>
      <c r="Q8" s="74">
        <v>2</v>
      </c>
      <c r="R8" s="74" t="s">
        <v>56</v>
      </c>
      <c r="S8" s="74">
        <v>2</v>
      </c>
      <c r="T8" s="74" t="s">
        <v>56</v>
      </c>
      <c r="U8" s="74">
        <v>1</v>
      </c>
      <c r="V8" s="74">
        <v>1</v>
      </c>
      <c r="W8" s="74">
        <v>1</v>
      </c>
      <c r="X8" s="74">
        <v>1</v>
      </c>
      <c r="Y8" s="74">
        <v>0</v>
      </c>
      <c r="Z8" s="74">
        <v>18</v>
      </c>
      <c r="AA8" s="74">
        <v>3</v>
      </c>
      <c r="AB8" s="6">
        <v>40</v>
      </c>
    </row>
    <row r="9" spans="1:28" x14ac:dyDescent="0.3">
      <c r="A9" s="1">
        <v>4</v>
      </c>
      <c r="B9" s="1" t="s">
        <v>81</v>
      </c>
      <c r="C9" s="2">
        <v>1</v>
      </c>
      <c r="D9" s="74" t="s">
        <v>55</v>
      </c>
      <c r="E9" s="74">
        <v>2</v>
      </c>
      <c r="F9" s="74">
        <v>3</v>
      </c>
      <c r="G9" s="74">
        <v>2</v>
      </c>
      <c r="H9" s="74">
        <v>3</v>
      </c>
      <c r="I9" s="74">
        <v>3</v>
      </c>
      <c r="J9" s="74">
        <v>2</v>
      </c>
      <c r="K9" s="74">
        <v>2</v>
      </c>
      <c r="L9" s="74">
        <v>1</v>
      </c>
      <c r="M9" s="74">
        <v>3</v>
      </c>
      <c r="N9" s="74">
        <v>2</v>
      </c>
      <c r="O9" s="74">
        <v>2</v>
      </c>
      <c r="P9" s="74">
        <v>2</v>
      </c>
      <c r="Q9" s="74">
        <v>0</v>
      </c>
      <c r="R9" s="74">
        <v>0</v>
      </c>
      <c r="S9" s="74">
        <v>2</v>
      </c>
      <c r="T9" s="74">
        <v>0</v>
      </c>
      <c r="U9" s="74">
        <v>0</v>
      </c>
      <c r="V9" s="74">
        <v>2</v>
      </c>
      <c r="W9" s="74">
        <v>1</v>
      </c>
      <c r="X9" s="74">
        <v>1</v>
      </c>
      <c r="Y9" s="74">
        <v>1</v>
      </c>
      <c r="Z9" s="74">
        <v>29</v>
      </c>
      <c r="AA9" s="74">
        <v>4</v>
      </c>
      <c r="AB9" s="6">
        <v>64.400000000000006</v>
      </c>
    </row>
    <row r="10" spans="1:28" x14ac:dyDescent="0.3">
      <c r="A10" s="1">
        <v>6</v>
      </c>
      <c r="B10" s="1" t="s">
        <v>82</v>
      </c>
      <c r="C10" s="2">
        <v>2</v>
      </c>
      <c r="D10" s="74" t="s">
        <v>55</v>
      </c>
      <c r="E10" s="74">
        <v>3</v>
      </c>
      <c r="F10" s="74">
        <v>3</v>
      </c>
      <c r="G10" s="74">
        <v>2</v>
      </c>
      <c r="H10" s="74">
        <v>2</v>
      </c>
      <c r="I10" s="74">
        <v>3</v>
      </c>
      <c r="J10" s="74">
        <v>2</v>
      </c>
      <c r="K10" s="74">
        <v>2</v>
      </c>
      <c r="L10" s="74">
        <v>1</v>
      </c>
      <c r="M10" s="74">
        <v>2</v>
      </c>
      <c r="N10" s="74">
        <v>2</v>
      </c>
      <c r="O10" s="74">
        <v>0</v>
      </c>
      <c r="P10" s="74">
        <v>0</v>
      </c>
      <c r="Q10" s="74" t="s">
        <v>56</v>
      </c>
      <c r="R10" s="74" t="s">
        <v>56</v>
      </c>
      <c r="S10" s="74">
        <v>2</v>
      </c>
      <c r="T10" s="74">
        <v>1</v>
      </c>
      <c r="U10" s="74">
        <v>1</v>
      </c>
      <c r="V10" s="74">
        <v>2</v>
      </c>
      <c r="W10" s="74">
        <v>0</v>
      </c>
      <c r="X10" s="74">
        <v>1</v>
      </c>
      <c r="Y10" s="74">
        <v>1</v>
      </c>
      <c r="Z10" s="74">
        <v>29</v>
      </c>
      <c r="AA10" s="74">
        <v>4</v>
      </c>
      <c r="AB10" s="6">
        <v>64.400000000000006</v>
      </c>
    </row>
    <row r="11" spans="1:28" x14ac:dyDescent="0.3">
      <c r="A11" s="1">
        <v>7</v>
      </c>
      <c r="B11" s="1" t="s">
        <v>83</v>
      </c>
      <c r="C11" s="2">
        <v>2</v>
      </c>
      <c r="D11" s="74" t="s">
        <v>55</v>
      </c>
      <c r="E11" s="74">
        <v>2</v>
      </c>
      <c r="F11" s="74">
        <v>3</v>
      </c>
      <c r="G11" s="74">
        <v>2</v>
      </c>
      <c r="H11" s="74">
        <v>3</v>
      </c>
      <c r="I11" s="74">
        <v>3</v>
      </c>
      <c r="J11" s="74">
        <v>2</v>
      </c>
      <c r="K11" s="74">
        <v>2</v>
      </c>
      <c r="L11" s="74">
        <v>1</v>
      </c>
      <c r="M11" s="74">
        <v>3</v>
      </c>
      <c r="N11" s="74">
        <v>2</v>
      </c>
      <c r="O11" s="74">
        <v>2</v>
      </c>
      <c r="P11" s="74">
        <v>2</v>
      </c>
      <c r="Q11" s="74">
        <v>0</v>
      </c>
      <c r="R11" s="74">
        <v>0</v>
      </c>
      <c r="S11" s="74">
        <v>2</v>
      </c>
      <c r="T11" s="74">
        <v>0</v>
      </c>
      <c r="U11" s="74">
        <v>0</v>
      </c>
      <c r="V11" s="74">
        <v>2</v>
      </c>
      <c r="W11" s="74">
        <v>1</v>
      </c>
      <c r="X11" s="74">
        <v>1</v>
      </c>
      <c r="Y11" s="74">
        <v>1</v>
      </c>
      <c r="Z11" s="74">
        <v>34</v>
      </c>
      <c r="AA11" s="74">
        <v>4</v>
      </c>
      <c r="AB11" s="6">
        <v>75.5</v>
      </c>
    </row>
    <row r="12" spans="1:28" x14ac:dyDescent="0.3">
      <c r="A12" s="1">
        <v>8</v>
      </c>
      <c r="B12" s="1" t="s">
        <v>84</v>
      </c>
      <c r="C12" s="2">
        <v>2</v>
      </c>
      <c r="D12" s="74" t="s">
        <v>55</v>
      </c>
      <c r="E12" s="74">
        <v>3</v>
      </c>
      <c r="F12" s="74">
        <v>3</v>
      </c>
      <c r="G12" s="74">
        <v>2</v>
      </c>
      <c r="H12" s="74">
        <v>1</v>
      </c>
      <c r="I12" s="74">
        <v>3</v>
      </c>
      <c r="J12" s="74">
        <v>1</v>
      </c>
      <c r="K12" s="74">
        <v>2</v>
      </c>
      <c r="L12" s="74">
        <v>2</v>
      </c>
      <c r="M12" s="74">
        <v>3</v>
      </c>
      <c r="N12" s="74">
        <v>2</v>
      </c>
      <c r="O12" s="74">
        <v>0</v>
      </c>
      <c r="P12" s="74" t="s">
        <v>56</v>
      </c>
      <c r="Q12" s="74">
        <v>2</v>
      </c>
      <c r="R12" s="74">
        <v>1</v>
      </c>
      <c r="S12" s="74">
        <v>0</v>
      </c>
      <c r="T12" s="74" t="s">
        <v>56</v>
      </c>
      <c r="U12" s="74">
        <v>2</v>
      </c>
      <c r="V12" s="74">
        <v>2</v>
      </c>
      <c r="W12" s="74">
        <v>1</v>
      </c>
      <c r="X12" s="74">
        <v>1</v>
      </c>
      <c r="Y12" s="74">
        <v>1</v>
      </c>
      <c r="Z12" s="74">
        <v>32</v>
      </c>
      <c r="AA12" s="74">
        <v>4</v>
      </c>
      <c r="AB12" s="6">
        <v>71.099999999999994</v>
      </c>
    </row>
    <row r="13" spans="1:28" x14ac:dyDescent="0.3">
      <c r="A13" s="1">
        <v>9</v>
      </c>
      <c r="B13" s="1" t="s">
        <v>85</v>
      </c>
      <c r="C13" s="2">
        <v>2</v>
      </c>
      <c r="D13" s="74" t="s">
        <v>55</v>
      </c>
      <c r="E13" s="74">
        <v>3</v>
      </c>
      <c r="F13" s="74">
        <v>3</v>
      </c>
      <c r="G13" s="74">
        <v>2</v>
      </c>
      <c r="H13" s="74">
        <v>2</v>
      </c>
      <c r="I13" s="74">
        <v>3</v>
      </c>
      <c r="J13" s="74">
        <v>2</v>
      </c>
      <c r="K13" s="74">
        <v>2</v>
      </c>
      <c r="L13" s="74">
        <v>1</v>
      </c>
      <c r="M13" s="74">
        <v>2</v>
      </c>
      <c r="N13" s="74">
        <v>2</v>
      </c>
      <c r="O13" s="74">
        <v>0</v>
      </c>
      <c r="P13" s="74">
        <v>0</v>
      </c>
      <c r="Q13" s="74" t="s">
        <v>56</v>
      </c>
      <c r="R13" s="74" t="s">
        <v>56</v>
      </c>
      <c r="S13" s="74">
        <v>2</v>
      </c>
      <c r="T13" s="74">
        <v>1</v>
      </c>
      <c r="U13" s="74">
        <v>1</v>
      </c>
      <c r="V13" s="74">
        <v>2</v>
      </c>
      <c r="W13" s="74">
        <v>0</v>
      </c>
      <c r="X13" s="74">
        <v>1</v>
      </c>
      <c r="Y13" s="74">
        <v>1</v>
      </c>
      <c r="Z13" s="74">
        <v>30</v>
      </c>
      <c r="AA13" s="74">
        <v>4</v>
      </c>
      <c r="AB13" s="6">
        <v>66.599999999999994</v>
      </c>
    </row>
    <row r="14" spans="1:28" x14ac:dyDescent="0.3">
      <c r="A14" s="1">
        <v>10</v>
      </c>
      <c r="B14" s="1" t="s">
        <v>86</v>
      </c>
      <c r="C14" s="2">
        <v>1</v>
      </c>
      <c r="D14" s="74" t="s">
        <v>55</v>
      </c>
      <c r="E14" s="74">
        <v>2</v>
      </c>
      <c r="F14" s="74">
        <v>2</v>
      </c>
      <c r="G14" s="74">
        <v>2</v>
      </c>
      <c r="H14" s="74">
        <v>3</v>
      </c>
      <c r="I14" s="74">
        <v>3</v>
      </c>
      <c r="J14" s="74">
        <v>3</v>
      </c>
      <c r="K14" s="74">
        <v>2</v>
      </c>
      <c r="L14" s="74">
        <v>1</v>
      </c>
      <c r="M14" s="74">
        <v>2</v>
      </c>
      <c r="N14" s="74">
        <v>1</v>
      </c>
      <c r="O14" s="74">
        <v>2</v>
      </c>
      <c r="P14" s="74">
        <v>2</v>
      </c>
      <c r="Q14" s="74">
        <v>0</v>
      </c>
      <c r="R14" s="74" t="s">
        <v>56</v>
      </c>
      <c r="S14" s="74">
        <v>2</v>
      </c>
      <c r="T14" s="74">
        <v>0</v>
      </c>
      <c r="U14" s="74">
        <v>1</v>
      </c>
      <c r="V14" s="74">
        <v>2</v>
      </c>
      <c r="W14" s="74">
        <v>0</v>
      </c>
      <c r="X14" s="74">
        <v>0</v>
      </c>
      <c r="Y14" s="74">
        <v>0</v>
      </c>
      <c r="Z14" s="74">
        <v>30</v>
      </c>
      <c r="AA14" s="74">
        <v>4</v>
      </c>
      <c r="AB14" s="6">
        <v>66.599999999999994</v>
      </c>
    </row>
    <row r="15" spans="1:28" x14ac:dyDescent="0.3">
      <c r="A15" s="1">
        <v>11</v>
      </c>
      <c r="B15" s="1" t="s">
        <v>87</v>
      </c>
      <c r="C15" s="2">
        <v>1</v>
      </c>
      <c r="D15" s="74" t="s">
        <v>55</v>
      </c>
      <c r="E15" s="74">
        <v>2</v>
      </c>
      <c r="F15" s="74">
        <v>3</v>
      </c>
      <c r="G15" s="74">
        <v>2</v>
      </c>
      <c r="H15" s="74">
        <v>1</v>
      </c>
      <c r="I15" s="74">
        <v>3</v>
      </c>
      <c r="J15" s="74">
        <v>0</v>
      </c>
      <c r="K15" s="74">
        <v>2</v>
      </c>
      <c r="L15" s="74">
        <v>2</v>
      </c>
      <c r="M15" s="74">
        <v>3</v>
      </c>
      <c r="N15" s="74">
        <v>1</v>
      </c>
      <c r="O15" s="74">
        <v>0</v>
      </c>
      <c r="P15" s="74" t="s">
        <v>56</v>
      </c>
      <c r="Q15" s="74">
        <v>0</v>
      </c>
      <c r="R15" s="74">
        <v>1</v>
      </c>
      <c r="S15" s="74">
        <v>2</v>
      </c>
      <c r="T15" s="74">
        <v>1</v>
      </c>
      <c r="U15" s="74">
        <v>1</v>
      </c>
      <c r="V15" s="74">
        <v>2</v>
      </c>
      <c r="W15" s="74">
        <v>1</v>
      </c>
      <c r="X15" s="74">
        <v>1</v>
      </c>
      <c r="Y15" s="74">
        <v>1</v>
      </c>
      <c r="Z15" s="74">
        <v>29</v>
      </c>
      <c r="AA15" s="74">
        <v>4</v>
      </c>
      <c r="AB15" s="6">
        <v>64.400000000000006</v>
      </c>
    </row>
    <row r="16" spans="1:28" x14ac:dyDescent="0.3">
      <c r="A16" s="1">
        <v>12</v>
      </c>
      <c r="B16" s="1" t="s">
        <v>88</v>
      </c>
      <c r="C16" s="2">
        <v>1</v>
      </c>
      <c r="D16" s="74" t="s">
        <v>55</v>
      </c>
      <c r="E16" s="74">
        <v>1</v>
      </c>
      <c r="F16" s="74">
        <v>2</v>
      </c>
      <c r="G16" s="74">
        <v>2</v>
      </c>
      <c r="H16" s="74">
        <v>0</v>
      </c>
      <c r="I16" s="74">
        <v>3</v>
      </c>
      <c r="J16" s="74">
        <v>0</v>
      </c>
      <c r="K16" s="74">
        <v>0</v>
      </c>
      <c r="L16" s="74">
        <v>1</v>
      </c>
      <c r="M16" s="74">
        <v>3</v>
      </c>
      <c r="N16" s="74" t="s">
        <v>56</v>
      </c>
      <c r="O16" s="74">
        <v>0</v>
      </c>
      <c r="P16" s="74" t="s">
        <v>56</v>
      </c>
      <c r="Q16" s="74">
        <v>0</v>
      </c>
      <c r="R16" s="74" t="s">
        <v>56</v>
      </c>
      <c r="S16" s="74">
        <v>0</v>
      </c>
      <c r="T16" s="74" t="s">
        <v>56</v>
      </c>
      <c r="U16" s="74">
        <v>2</v>
      </c>
      <c r="V16" s="74">
        <v>2</v>
      </c>
      <c r="W16" s="74">
        <v>1</v>
      </c>
      <c r="X16" s="74">
        <v>1</v>
      </c>
      <c r="Y16" s="74">
        <v>0</v>
      </c>
      <c r="Z16" s="74">
        <v>18</v>
      </c>
      <c r="AA16" s="74">
        <v>3</v>
      </c>
      <c r="AB16" s="6">
        <v>40</v>
      </c>
    </row>
    <row r="17" spans="1:28" x14ac:dyDescent="0.3">
      <c r="A17" s="1">
        <v>13</v>
      </c>
      <c r="B17" s="1" t="s">
        <v>89</v>
      </c>
      <c r="C17" s="2">
        <v>1</v>
      </c>
      <c r="D17" s="74" t="s">
        <v>55</v>
      </c>
      <c r="E17" s="74">
        <v>3</v>
      </c>
      <c r="F17" s="74">
        <v>3</v>
      </c>
      <c r="G17" s="74">
        <v>2</v>
      </c>
      <c r="H17" s="74">
        <v>2</v>
      </c>
      <c r="I17" s="74">
        <v>2</v>
      </c>
      <c r="J17" s="74">
        <v>3</v>
      </c>
      <c r="K17" s="74">
        <v>3</v>
      </c>
      <c r="L17" s="74">
        <v>1</v>
      </c>
      <c r="M17" s="74">
        <v>3</v>
      </c>
      <c r="N17" s="74">
        <v>1</v>
      </c>
      <c r="O17" s="74">
        <v>2</v>
      </c>
      <c r="P17" s="74">
        <v>2</v>
      </c>
      <c r="Q17" s="74">
        <v>2</v>
      </c>
      <c r="R17" s="74" t="s">
        <v>56</v>
      </c>
      <c r="S17" s="74">
        <v>2</v>
      </c>
      <c r="T17" s="74">
        <v>1</v>
      </c>
      <c r="U17" s="74">
        <v>1</v>
      </c>
      <c r="V17" s="74">
        <v>1</v>
      </c>
      <c r="W17" s="74">
        <v>1</v>
      </c>
      <c r="X17" s="74">
        <v>1</v>
      </c>
      <c r="Y17" s="74">
        <v>1</v>
      </c>
      <c r="Z17" s="74">
        <v>37</v>
      </c>
      <c r="AA17" s="74">
        <v>4</v>
      </c>
      <c r="AB17" s="6">
        <v>82.2</v>
      </c>
    </row>
    <row r="18" spans="1:28" x14ac:dyDescent="0.3">
      <c r="A18" s="1">
        <v>14</v>
      </c>
      <c r="B18" s="1" t="s">
        <v>90</v>
      </c>
      <c r="C18" s="2">
        <v>1</v>
      </c>
      <c r="D18" s="74" t="s">
        <v>55</v>
      </c>
      <c r="E18" s="74">
        <v>3</v>
      </c>
      <c r="F18" s="74">
        <v>1</v>
      </c>
      <c r="G18" s="74">
        <v>1</v>
      </c>
      <c r="H18" s="74">
        <v>0</v>
      </c>
      <c r="I18" s="74">
        <v>3</v>
      </c>
      <c r="J18" s="74">
        <v>2</v>
      </c>
      <c r="K18" s="74">
        <v>0</v>
      </c>
      <c r="L18" s="74">
        <v>1</v>
      </c>
      <c r="M18" s="74">
        <v>3</v>
      </c>
      <c r="N18" s="74">
        <v>1</v>
      </c>
      <c r="O18" s="74">
        <v>0</v>
      </c>
      <c r="P18" s="74" t="s">
        <v>56</v>
      </c>
      <c r="Q18" s="74">
        <v>2</v>
      </c>
      <c r="R18" s="74">
        <v>1</v>
      </c>
      <c r="S18" s="74">
        <v>0</v>
      </c>
      <c r="T18" s="74" t="s">
        <v>56</v>
      </c>
      <c r="U18" s="74">
        <v>0</v>
      </c>
      <c r="V18" s="74">
        <v>0</v>
      </c>
      <c r="W18" s="74">
        <v>1</v>
      </c>
      <c r="X18" s="74">
        <v>1</v>
      </c>
      <c r="Y18" s="74">
        <v>1</v>
      </c>
      <c r="Z18" s="74">
        <v>21</v>
      </c>
      <c r="AA18" s="74">
        <v>3</v>
      </c>
      <c r="AB18" s="6">
        <v>46.6</v>
      </c>
    </row>
    <row r="19" spans="1:28" x14ac:dyDescent="0.3">
      <c r="A19" s="1">
        <v>15</v>
      </c>
      <c r="B19" s="1" t="s">
        <v>91</v>
      </c>
      <c r="C19" s="2">
        <v>1</v>
      </c>
      <c r="D19" s="74" t="s">
        <v>55</v>
      </c>
      <c r="E19" s="74">
        <v>3</v>
      </c>
      <c r="F19" s="74">
        <v>3</v>
      </c>
      <c r="G19" s="74">
        <v>2</v>
      </c>
      <c r="H19" s="74">
        <v>3</v>
      </c>
      <c r="I19" s="74">
        <v>1</v>
      </c>
      <c r="J19" s="74">
        <v>1</v>
      </c>
      <c r="K19" s="74">
        <v>1</v>
      </c>
      <c r="L19" s="74">
        <v>2</v>
      </c>
      <c r="M19" s="74">
        <v>3</v>
      </c>
      <c r="N19" s="74">
        <v>2</v>
      </c>
      <c r="O19" s="74">
        <v>0</v>
      </c>
      <c r="P19" s="74" t="s">
        <v>56</v>
      </c>
      <c r="Q19" s="74">
        <v>0</v>
      </c>
      <c r="R19" s="74" t="s">
        <v>56</v>
      </c>
      <c r="S19" s="74">
        <v>2</v>
      </c>
      <c r="T19" s="74" t="s">
        <v>56</v>
      </c>
      <c r="U19" s="74">
        <v>2</v>
      </c>
      <c r="V19" s="74">
        <v>2</v>
      </c>
      <c r="W19" s="74">
        <v>0</v>
      </c>
      <c r="X19" s="74">
        <v>1</v>
      </c>
      <c r="Y19" s="74">
        <v>1</v>
      </c>
      <c r="Z19" s="74">
        <v>29</v>
      </c>
      <c r="AA19" s="74">
        <v>4</v>
      </c>
      <c r="AB19" s="6">
        <v>64.400000000000006</v>
      </c>
    </row>
    <row r="20" spans="1:28" x14ac:dyDescent="0.3">
      <c r="A20" s="1">
        <v>16</v>
      </c>
      <c r="B20" s="1" t="s">
        <v>92</v>
      </c>
      <c r="C20" s="2">
        <v>2</v>
      </c>
      <c r="D20" s="74" t="s">
        <v>55</v>
      </c>
      <c r="E20" s="74">
        <v>4</v>
      </c>
      <c r="F20" s="74">
        <v>3</v>
      </c>
      <c r="G20" s="74">
        <v>2</v>
      </c>
      <c r="H20" s="74">
        <v>2</v>
      </c>
      <c r="I20" s="74">
        <v>3</v>
      </c>
      <c r="J20" s="74">
        <v>2</v>
      </c>
      <c r="K20" s="74">
        <v>2</v>
      </c>
      <c r="L20" s="74">
        <v>1</v>
      </c>
      <c r="M20" s="74">
        <v>3</v>
      </c>
      <c r="N20" s="74">
        <v>2</v>
      </c>
      <c r="O20" s="74">
        <v>2</v>
      </c>
      <c r="P20" s="74">
        <v>2</v>
      </c>
      <c r="Q20" s="74">
        <v>2</v>
      </c>
      <c r="R20" s="74">
        <v>0</v>
      </c>
      <c r="S20" s="74">
        <v>2</v>
      </c>
      <c r="T20" s="74">
        <v>1</v>
      </c>
      <c r="U20" s="74">
        <v>1</v>
      </c>
      <c r="V20" s="74">
        <v>2</v>
      </c>
      <c r="W20" s="74">
        <v>1</v>
      </c>
      <c r="X20" s="74">
        <v>1</v>
      </c>
      <c r="Y20" s="74">
        <v>1</v>
      </c>
      <c r="Z20" s="74">
        <v>39</v>
      </c>
      <c r="AA20" s="74">
        <v>5</v>
      </c>
      <c r="AB20" s="6">
        <v>86.6</v>
      </c>
    </row>
    <row r="21" spans="1:28" x14ac:dyDescent="0.3">
      <c r="A21" s="1">
        <v>17</v>
      </c>
      <c r="B21" s="1" t="s">
        <v>93</v>
      </c>
      <c r="C21" s="2">
        <v>2</v>
      </c>
      <c r="D21" s="74" t="s">
        <v>55</v>
      </c>
      <c r="E21" s="74">
        <v>3</v>
      </c>
      <c r="F21" s="74">
        <v>3</v>
      </c>
      <c r="G21" s="74">
        <v>2</v>
      </c>
      <c r="H21" s="74">
        <v>3</v>
      </c>
      <c r="I21" s="74">
        <v>3</v>
      </c>
      <c r="J21" s="74">
        <v>0</v>
      </c>
      <c r="K21" s="74">
        <v>3</v>
      </c>
      <c r="L21" s="74">
        <v>1</v>
      </c>
      <c r="M21" s="74">
        <v>3</v>
      </c>
      <c r="N21" s="74">
        <v>0</v>
      </c>
      <c r="O21" s="74">
        <v>2</v>
      </c>
      <c r="P21" s="74">
        <v>2</v>
      </c>
      <c r="Q21" s="74">
        <v>2</v>
      </c>
      <c r="R21" s="74">
        <v>1</v>
      </c>
      <c r="S21" s="74" t="s">
        <v>56</v>
      </c>
      <c r="T21" s="74" t="s">
        <v>56</v>
      </c>
      <c r="U21" s="74">
        <v>2</v>
      </c>
      <c r="V21" s="74">
        <v>2</v>
      </c>
      <c r="W21" s="74" t="s">
        <v>56</v>
      </c>
      <c r="X21" s="74">
        <v>1</v>
      </c>
      <c r="Y21" s="74" t="s">
        <v>56</v>
      </c>
      <c r="Z21" s="74">
        <v>33</v>
      </c>
      <c r="AA21" s="74">
        <v>4</v>
      </c>
      <c r="AB21" s="6">
        <v>73.3</v>
      </c>
    </row>
    <row r="22" spans="1:28" x14ac:dyDescent="0.3">
      <c r="A22" s="1">
        <v>18</v>
      </c>
      <c r="B22" s="1" t="s">
        <v>94</v>
      </c>
      <c r="C22" s="2">
        <v>1</v>
      </c>
      <c r="D22" s="74" t="s">
        <v>55</v>
      </c>
      <c r="E22" s="74">
        <v>3</v>
      </c>
      <c r="F22" s="74">
        <v>1</v>
      </c>
      <c r="G22" s="74">
        <v>2</v>
      </c>
      <c r="H22" s="74">
        <v>1</v>
      </c>
      <c r="I22" s="74">
        <v>3</v>
      </c>
      <c r="J22" s="74">
        <v>3</v>
      </c>
      <c r="K22" s="74" t="s">
        <v>56</v>
      </c>
      <c r="L22" s="74">
        <v>2</v>
      </c>
      <c r="M22" s="74">
        <v>3</v>
      </c>
      <c r="N22" s="74">
        <v>1</v>
      </c>
      <c r="O22" s="74">
        <v>0</v>
      </c>
      <c r="P22" s="74" t="s">
        <v>56</v>
      </c>
      <c r="Q22" s="74">
        <v>2</v>
      </c>
      <c r="R22" s="74">
        <v>1</v>
      </c>
      <c r="S22" s="74">
        <v>0</v>
      </c>
      <c r="T22" s="74">
        <v>0</v>
      </c>
      <c r="U22" s="74">
        <v>2</v>
      </c>
      <c r="V22" s="74">
        <v>2</v>
      </c>
      <c r="W22" s="74">
        <v>1</v>
      </c>
      <c r="X22" s="74">
        <v>1</v>
      </c>
      <c r="Y22" s="74">
        <v>1</v>
      </c>
      <c r="Z22" s="29">
        <v>29</v>
      </c>
      <c r="AA22" s="2">
        <v>4</v>
      </c>
      <c r="AB22" s="6">
        <v>64.400000000000006</v>
      </c>
    </row>
    <row r="23" spans="1:28" x14ac:dyDescent="0.3">
      <c r="A23" s="1">
        <v>19</v>
      </c>
      <c r="B23" s="1" t="s">
        <v>95</v>
      </c>
      <c r="C23" s="2">
        <v>2</v>
      </c>
      <c r="D23" s="74" t="s">
        <v>55</v>
      </c>
      <c r="E23" s="74">
        <v>3</v>
      </c>
      <c r="F23" s="74">
        <v>3</v>
      </c>
      <c r="G23" s="74">
        <v>2</v>
      </c>
      <c r="H23" s="74">
        <v>2</v>
      </c>
      <c r="I23" s="74">
        <v>2</v>
      </c>
      <c r="J23" s="74">
        <v>1</v>
      </c>
      <c r="K23" s="74">
        <v>0</v>
      </c>
      <c r="L23" s="74">
        <v>2</v>
      </c>
      <c r="M23" s="74">
        <v>3</v>
      </c>
      <c r="N23" s="74" t="s">
        <v>56</v>
      </c>
      <c r="O23" s="74">
        <v>2</v>
      </c>
      <c r="P23" s="74">
        <v>2</v>
      </c>
      <c r="Q23" s="74">
        <v>0</v>
      </c>
      <c r="R23" s="74" t="s">
        <v>56</v>
      </c>
      <c r="S23" s="74">
        <v>2</v>
      </c>
      <c r="T23" s="74">
        <v>0</v>
      </c>
      <c r="U23" s="74">
        <v>0</v>
      </c>
      <c r="V23" s="74" t="s">
        <v>56</v>
      </c>
      <c r="W23" s="74">
        <v>1</v>
      </c>
      <c r="X23" s="74">
        <v>0</v>
      </c>
      <c r="Y23" s="74">
        <v>1</v>
      </c>
      <c r="Z23" s="29">
        <v>26</v>
      </c>
      <c r="AA23" s="2">
        <v>3</v>
      </c>
      <c r="AB23" s="6">
        <v>57.7</v>
      </c>
    </row>
    <row r="24" spans="1:28" x14ac:dyDescent="0.3">
      <c r="A24" s="1">
        <v>20</v>
      </c>
      <c r="B24" s="1" t="s">
        <v>122</v>
      </c>
      <c r="C24" s="2"/>
      <c r="D24" s="2" t="s">
        <v>123</v>
      </c>
      <c r="E24" s="78">
        <v>3</v>
      </c>
      <c r="F24" s="78">
        <v>1</v>
      </c>
      <c r="G24" s="78">
        <v>2</v>
      </c>
      <c r="H24" s="78">
        <v>1</v>
      </c>
      <c r="I24" s="78">
        <v>1</v>
      </c>
      <c r="J24" s="78">
        <v>1</v>
      </c>
      <c r="K24" s="78">
        <v>1</v>
      </c>
      <c r="L24" s="78">
        <v>0</v>
      </c>
      <c r="M24" s="78">
        <v>1</v>
      </c>
      <c r="N24" s="78">
        <v>0</v>
      </c>
      <c r="O24" s="78">
        <v>2</v>
      </c>
      <c r="P24" s="78">
        <v>2</v>
      </c>
      <c r="Q24" s="78">
        <v>2</v>
      </c>
      <c r="R24" s="78">
        <v>1</v>
      </c>
      <c r="S24" s="78">
        <v>2</v>
      </c>
      <c r="T24" s="78">
        <v>1</v>
      </c>
      <c r="U24" s="78">
        <v>1</v>
      </c>
      <c r="V24" s="78">
        <v>2</v>
      </c>
      <c r="W24" s="78">
        <v>1</v>
      </c>
      <c r="X24" s="78">
        <v>1</v>
      </c>
      <c r="Y24" s="78">
        <v>1</v>
      </c>
      <c r="Z24" s="78">
        <v>27</v>
      </c>
      <c r="AA24" s="2">
        <v>3</v>
      </c>
      <c r="AB24" s="6">
        <v>60</v>
      </c>
    </row>
    <row r="25" spans="1:28" x14ac:dyDescent="0.3">
      <c r="A25" s="1">
        <v>21</v>
      </c>
      <c r="B25" s="1" t="s">
        <v>124</v>
      </c>
      <c r="C25" s="2"/>
      <c r="D25" s="2" t="s">
        <v>123</v>
      </c>
      <c r="E25" s="78">
        <v>4</v>
      </c>
      <c r="F25" s="78">
        <v>3</v>
      </c>
      <c r="G25" s="78">
        <v>2</v>
      </c>
      <c r="H25" s="78">
        <v>2</v>
      </c>
      <c r="I25" s="78">
        <v>3</v>
      </c>
      <c r="J25" s="78">
        <v>2</v>
      </c>
      <c r="K25" s="78">
        <v>2</v>
      </c>
      <c r="L25" s="78">
        <v>2</v>
      </c>
      <c r="M25" s="78">
        <v>3</v>
      </c>
      <c r="N25" s="78">
        <v>2</v>
      </c>
      <c r="O25" s="78">
        <v>2</v>
      </c>
      <c r="P25" s="78">
        <v>2</v>
      </c>
      <c r="Q25" s="78">
        <v>2</v>
      </c>
      <c r="R25" s="78">
        <v>1</v>
      </c>
      <c r="S25" s="78">
        <v>0</v>
      </c>
      <c r="T25" s="78">
        <v>0</v>
      </c>
      <c r="U25" s="78">
        <v>2</v>
      </c>
      <c r="V25" s="78">
        <v>1</v>
      </c>
      <c r="W25" s="78">
        <v>1</v>
      </c>
      <c r="X25" s="78">
        <v>1</v>
      </c>
      <c r="Y25" s="78">
        <v>1</v>
      </c>
      <c r="Z25" s="78">
        <v>38</v>
      </c>
      <c r="AA25" s="2">
        <v>4</v>
      </c>
      <c r="AB25" s="6">
        <v>84.4</v>
      </c>
    </row>
    <row r="26" spans="1:28" x14ac:dyDescent="0.3">
      <c r="A26" s="1">
        <v>22</v>
      </c>
      <c r="B26" s="1" t="s">
        <v>125</v>
      </c>
      <c r="C26" s="2"/>
      <c r="D26" s="2" t="s">
        <v>123</v>
      </c>
      <c r="E26" s="78">
        <v>3</v>
      </c>
      <c r="F26" s="78">
        <v>1</v>
      </c>
      <c r="G26" s="78">
        <v>2</v>
      </c>
      <c r="H26" s="78">
        <v>1</v>
      </c>
      <c r="I26" s="78">
        <v>3</v>
      </c>
      <c r="J26" s="78">
        <v>2</v>
      </c>
      <c r="K26" s="78">
        <v>1</v>
      </c>
      <c r="L26" s="78">
        <v>2</v>
      </c>
      <c r="M26" s="78">
        <v>3</v>
      </c>
      <c r="N26" s="78">
        <v>2</v>
      </c>
      <c r="O26" s="78">
        <v>2</v>
      </c>
      <c r="P26" s="78">
        <v>2</v>
      </c>
      <c r="Q26" s="78">
        <v>2</v>
      </c>
      <c r="R26" s="78">
        <v>1</v>
      </c>
      <c r="S26" s="78">
        <v>2</v>
      </c>
      <c r="T26" s="78">
        <v>1</v>
      </c>
      <c r="U26" s="78" t="s">
        <v>56</v>
      </c>
      <c r="V26" s="78" t="s">
        <v>56</v>
      </c>
      <c r="W26" s="78" t="s">
        <v>56</v>
      </c>
      <c r="X26" s="78" t="s">
        <v>56</v>
      </c>
      <c r="Y26" s="78" t="s">
        <v>56</v>
      </c>
      <c r="Z26" s="78">
        <v>30</v>
      </c>
      <c r="AA26" s="2">
        <v>4</v>
      </c>
      <c r="AB26" s="6">
        <v>66.7</v>
      </c>
    </row>
    <row r="27" spans="1:28" x14ac:dyDescent="0.3">
      <c r="A27" s="1">
        <v>23</v>
      </c>
      <c r="B27" s="1" t="s">
        <v>126</v>
      </c>
      <c r="C27" s="2"/>
      <c r="D27" s="2" t="s">
        <v>123</v>
      </c>
      <c r="E27" s="78">
        <v>3</v>
      </c>
      <c r="F27" s="78">
        <v>1</v>
      </c>
      <c r="G27" s="78">
        <v>2</v>
      </c>
      <c r="H27" s="78">
        <v>2</v>
      </c>
      <c r="I27" s="78">
        <v>3</v>
      </c>
      <c r="J27" s="78">
        <v>1</v>
      </c>
      <c r="K27" s="78">
        <v>2</v>
      </c>
      <c r="L27" s="78">
        <v>1</v>
      </c>
      <c r="M27" s="78">
        <v>3</v>
      </c>
      <c r="N27" s="78">
        <v>2</v>
      </c>
      <c r="O27" s="78">
        <v>2</v>
      </c>
      <c r="P27" s="78">
        <v>2</v>
      </c>
      <c r="Q27" s="78">
        <v>2</v>
      </c>
      <c r="R27" s="78">
        <v>1</v>
      </c>
      <c r="S27" s="78">
        <v>2</v>
      </c>
      <c r="T27" s="78">
        <v>1</v>
      </c>
      <c r="U27" s="78" t="s">
        <v>56</v>
      </c>
      <c r="V27" s="78" t="s">
        <v>56</v>
      </c>
      <c r="W27" s="78" t="s">
        <v>56</v>
      </c>
      <c r="X27" s="78" t="s">
        <v>56</v>
      </c>
      <c r="Y27" s="78" t="s">
        <v>56</v>
      </c>
      <c r="Z27" s="78">
        <v>30</v>
      </c>
      <c r="AA27" s="2">
        <v>4</v>
      </c>
      <c r="AB27" s="6">
        <v>66.7</v>
      </c>
    </row>
    <row r="28" spans="1:28" x14ac:dyDescent="0.3">
      <c r="A28" s="1">
        <v>24</v>
      </c>
      <c r="B28" s="1" t="s">
        <v>127</v>
      </c>
      <c r="C28" s="2"/>
      <c r="D28" s="2" t="s">
        <v>123</v>
      </c>
      <c r="E28" s="78">
        <v>2</v>
      </c>
      <c r="F28" s="78">
        <v>3</v>
      </c>
      <c r="G28" s="78">
        <v>2</v>
      </c>
      <c r="H28" s="78">
        <v>0</v>
      </c>
      <c r="I28" s="78">
        <v>3</v>
      </c>
      <c r="J28" s="78">
        <v>0</v>
      </c>
      <c r="K28" s="78">
        <v>0</v>
      </c>
      <c r="L28" s="78">
        <v>2</v>
      </c>
      <c r="M28" s="78">
        <v>3</v>
      </c>
      <c r="N28" s="78">
        <v>0</v>
      </c>
      <c r="O28" s="78">
        <v>1</v>
      </c>
      <c r="P28" s="78">
        <v>0</v>
      </c>
      <c r="Q28" s="78">
        <v>1</v>
      </c>
      <c r="R28" s="78">
        <v>0</v>
      </c>
      <c r="S28" s="78">
        <v>2</v>
      </c>
      <c r="T28" s="78">
        <v>0</v>
      </c>
      <c r="U28" s="78">
        <v>1</v>
      </c>
      <c r="V28" s="78">
        <v>1</v>
      </c>
      <c r="W28" s="78">
        <v>0</v>
      </c>
      <c r="X28" s="78">
        <v>0</v>
      </c>
      <c r="Y28" s="78">
        <v>0</v>
      </c>
      <c r="Z28" s="78">
        <v>21</v>
      </c>
      <c r="AA28" s="2">
        <v>3</v>
      </c>
      <c r="AB28" s="6">
        <v>46.7</v>
      </c>
    </row>
    <row r="29" spans="1:28" x14ac:dyDescent="0.3">
      <c r="A29" s="1">
        <v>25</v>
      </c>
      <c r="B29" s="1" t="s">
        <v>128</v>
      </c>
      <c r="C29" s="2"/>
      <c r="D29" s="2" t="s">
        <v>123</v>
      </c>
      <c r="E29" s="78">
        <v>4</v>
      </c>
      <c r="F29" s="78">
        <v>3</v>
      </c>
      <c r="G29" s="78">
        <v>2</v>
      </c>
      <c r="H29" s="78">
        <v>2</v>
      </c>
      <c r="I29" s="78">
        <v>1</v>
      </c>
      <c r="J29" s="78">
        <v>1</v>
      </c>
      <c r="K29" s="78">
        <v>1</v>
      </c>
      <c r="L29" s="78">
        <v>2</v>
      </c>
      <c r="M29" s="78">
        <v>3</v>
      </c>
      <c r="N29" s="78">
        <v>1</v>
      </c>
      <c r="O29" s="78">
        <v>2</v>
      </c>
      <c r="P29" s="78">
        <v>2</v>
      </c>
      <c r="Q29" s="78">
        <v>2</v>
      </c>
      <c r="R29" s="78">
        <v>1</v>
      </c>
      <c r="S29" s="78">
        <v>2</v>
      </c>
      <c r="T29" s="78">
        <v>1</v>
      </c>
      <c r="U29" s="78">
        <v>0</v>
      </c>
      <c r="V29" s="78">
        <v>0</v>
      </c>
      <c r="W29" s="78">
        <v>1</v>
      </c>
      <c r="X29" s="78">
        <v>1</v>
      </c>
      <c r="Y29" s="78" t="s">
        <v>56</v>
      </c>
      <c r="Z29" s="78">
        <v>32</v>
      </c>
      <c r="AA29" s="2">
        <v>4</v>
      </c>
      <c r="AB29" s="6">
        <v>71.099999999999994</v>
      </c>
    </row>
    <row r="30" spans="1:28" x14ac:dyDescent="0.3">
      <c r="A30" s="1">
        <v>26</v>
      </c>
      <c r="B30" s="1" t="s">
        <v>129</v>
      </c>
      <c r="C30" s="2"/>
      <c r="D30" s="2" t="s">
        <v>123</v>
      </c>
      <c r="E30" s="78">
        <v>1</v>
      </c>
      <c r="F30" s="78">
        <v>3</v>
      </c>
      <c r="G30" s="78">
        <v>2</v>
      </c>
      <c r="H30" s="78">
        <v>1</v>
      </c>
      <c r="I30" s="78">
        <v>1</v>
      </c>
      <c r="J30" s="78">
        <v>1</v>
      </c>
      <c r="K30" s="78">
        <v>0</v>
      </c>
      <c r="L30" s="78">
        <v>1</v>
      </c>
      <c r="M30" s="78">
        <v>2</v>
      </c>
      <c r="N30" s="78">
        <v>0</v>
      </c>
      <c r="O30" s="78">
        <v>2</v>
      </c>
      <c r="P30" s="78">
        <v>2</v>
      </c>
      <c r="Q30" s="78">
        <v>0</v>
      </c>
      <c r="R30" s="78">
        <v>0</v>
      </c>
      <c r="S30" s="78">
        <v>1</v>
      </c>
      <c r="T30" s="78">
        <v>1</v>
      </c>
      <c r="U30" s="78">
        <v>1</v>
      </c>
      <c r="V30" s="78">
        <v>1</v>
      </c>
      <c r="W30" s="78" t="s">
        <v>56</v>
      </c>
      <c r="X30" s="78" t="s">
        <v>56</v>
      </c>
      <c r="Y30" s="78" t="s">
        <v>56</v>
      </c>
      <c r="Z30" s="78">
        <v>20</v>
      </c>
      <c r="AA30" s="2">
        <v>3</v>
      </c>
      <c r="AB30" s="6">
        <v>44.4</v>
      </c>
    </row>
    <row r="31" spans="1:28" x14ac:dyDescent="0.3">
      <c r="A31" s="1">
        <v>27</v>
      </c>
      <c r="B31" s="1" t="s">
        <v>130</v>
      </c>
      <c r="C31" s="2"/>
      <c r="D31" s="2" t="s">
        <v>123</v>
      </c>
      <c r="E31" s="78">
        <v>2</v>
      </c>
      <c r="F31" s="78">
        <v>2</v>
      </c>
      <c r="G31" s="78">
        <v>2</v>
      </c>
      <c r="H31" s="78">
        <v>1</v>
      </c>
      <c r="I31" s="78">
        <v>2</v>
      </c>
      <c r="J31" s="78">
        <v>1</v>
      </c>
      <c r="K31" s="78">
        <v>0</v>
      </c>
      <c r="L31" s="78">
        <v>0</v>
      </c>
      <c r="M31" s="78">
        <v>3</v>
      </c>
      <c r="N31" s="78">
        <v>2</v>
      </c>
      <c r="O31" s="78">
        <v>0</v>
      </c>
      <c r="P31" s="78">
        <v>2</v>
      </c>
      <c r="Q31" s="78">
        <v>1</v>
      </c>
      <c r="R31" s="78">
        <v>0</v>
      </c>
      <c r="S31" s="78">
        <v>0</v>
      </c>
      <c r="T31" s="78">
        <v>0</v>
      </c>
      <c r="U31" s="78" t="s">
        <v>56</v>
      </c>
      <c r="V31" s="78">
        <v>1</v>
      </c>
      <c r="W31" s="78">
        <v>1</v>
      </c>
      <c r="X31" s="78" t="s">
        <v>56</v>
      </c>
      <c r="Y31" s="78">
        <v>1</v>
      </c>
      <c r="Z31" s="78">
        <v>21</v>
      </c>
      <c r="AA31" s="2">
        <v>3</v>
      </c>
      <c r="AB31" s="6">
        <v>46.7</v>
      </c>
    </row>
    <row r="32" spans="1:28" x14ac:dyDescent="0.3">
      <c r="A32" s="1">
        <v>28</v>
      </c>
      <c r="B32" s="1" t="s">
        <v>131</v>
      </c>
      <c r="C32" s="2"/>
      <c r="D32" s="2" t="s">
        <v>123</v>
      </c>
      <c r="E32" s="78">
        <v>2</v>
      </c>
      <c r="F32" s="78">
        <v>2</v>
      </c>
      <c r="G32" s="78">
        <v>2</v>
      </c>
      <c r="H32" s="78">
        <v>2</v>
      </c>
      <c r="I32" s="78">
        <v>3</v>
      </c>
      <c r="J32" s="78">
        <v>3</v>
      </c>
      <c r="K32" s="78">
        <v>2</v>
      </c>
      <c r="L32" s="78">
        <v>2</v>
      </c>
      <c r="M32" s="78">
        <v>3</v>
      </c>
      <c r="N32" s="78">
        <v>2</v>
      </c>
      <c r="O32" s="78">
        <v>2</v>
      </c>
      <c r="P32" s="78">
        <v>2</v>
      </c>
      <c r="Q32" s="78">
        <v>2</v>
      </c>
      <c r="R32" s="78">
        <v>1</v>
      </c>
      <c r="S32" s="78">
        <v>2</v>
      </c>
      <c r="T32" s="78">
        <v>1</v>
      </c>
      <c r="U32" s="78">
        <v>0</v>
      </c>
      <c r="V32" s="78">
        <v>0</v>
      </c>
      <c r="W32" s="78">
        <v>0</v>
      </c>
      <c r="X32" s="78">
        <v>0</v>
      </c>
      <c r="Y32" s="78">
        <v>0</v>
      </c>
      <c r="Z32" s="78">
        <v>33</v>
      </c>
      <c r="AA32" s="2">
        <v>4</v>
      </c>
      <c r="AB32" s="6">
        <v>73.3</v>
      </c>
    </row>
    <row r="33" spans="1:28" x14ac:dyDescent="0.3">
      <c r="A33" s="1">
        <v>29</v>
      </c>
      <c r="B33" s="1" t="s">
        <v>132</v>
      </c>
      <c r="C33" s="2"/>
      <c r="D33" s="2" t="s">
        <v>123</v>
      </c>
      <c r="E33" s="78">
        <v>3</v>
      </c>
      <c r="F33" s="78">
        <v>3</v>
      </c>
      <c r="G33" s="78">
        <v>2</v>
      </c>
      <c r="H33" s="78">
        <v>3</v>
      </c>
      <c r="I33" s="78">
        <v>3</v>
      </c>
      <c r="J33" s="78">
        <v>0</v>
      </c>
      <c r="K33" s="78">
        <v>0</v>
      </c>
      <c r="L33" s="78">
        <v>0</v>
      </c>
      <c r="M33" s="78">
        <v>2</v>
      </c>
      <c r="N33" s="78">
        <v>0</v>
      </c>
      <c r="O33" s="78">
        <v>0</v>
      </c>
      <c r="P33" s="78">
        <v>0</v>
      </c>
      <c r="Q33" s="78" t="s">
        <v>56</v>
      </c>
      <c r="R33" s="78" t="s">
        <v>56</v>
      </c>
      <c r="S33" s="78">
        <v>1</v>
      </c>
      <c r="T33" s="78">
        <v>1</v>
      </c>
      <c r="U33" s="78" t="s">
        <v>56</v>
      </c>
      <c r="V33" s="78" t="s">
        <v>56</v>
      </c>
      <c r="W33" s="78">
        <v>1</v>
      </c>
      <c r="X33" s="78" t="s">
        <v>56</v>
      </c>
      <c r="Y33" s="78" t="s">
        <v>56</v>
      </c>
      <c r="Z33" s="78">
        <v>19</v>
      </c>
      <c r="AA33" s="2">
        <v>3</v>
      </c>
      <c r="AB33" s="6">
        <v>42.2</v>
      </c>
    </row>
    <row r="34" spans="1:28" x14ac:dyDescent="0.3">
      <c r="A34" s="1">
        <v>30</v>
      </c>
      <c r="B34" s="1" t="s">
        <v>133</v>
      </c>
      <c r="C34" s="2"/>
      <c r="D34" s="2" t="s">
        <v>123</v>
      </c>
      <c r="E34" s="78">
        <v>4</v>
      </c>
      <c r="F34" s="78">
        <v>2</v>
      </c>
      <c r="G34" s="78">
        <v>2</v>
      </c>
      <c r="H34" s="78">
        <v>3</v>
      </c>
      <c r="I34" s="78">
        <v>3</v>
      </c>
      <c r="J34" s="78">
        <v>1</v>
      </c>
      <c r="K34" s="78">
        <v>0</v>
      </c>
      <c r="L34" s="78">
        <v>2</v>
      </c>
      <c r="M34" s="78">
        <v>3</v>
      </c>
      <c r="N34" s="78">
        <v>2</v>
      </c>
      <c r="O34" s="78">
        <v>2</v>
      </c>
      <c r="P34" s="78">
        <v>2</v>
      </c>
      <c r="Q34" s="78">
        <v>2</v>
      </c>
      <c r="R34" s="78">
        <v>1</v>
      </c>
      <c r="S34" s="78">
        <v>2</v>
      </c>
      <c r="T34" s="78">
        <v>1</v>
      </c>
      <c r="U34" s="78">
        <v>0</v>
      </c>
      <c r="V34" s="78">
        <v>0</v>
      </c>
      <c r="W34" s="78">
        <v>0</v>
      </c>
      <c r="X34" s="78">
        <v>0</v>
      </c>
      <c r="Y34" s="78">
        <v>0</v>
      </c>
      <c r="Z34" s="78">
        <v>32</v>
      </c>
      <c r="AA34" s="2">
        <v>4</v>
      </c>
      <c r="AB34" s="6">
        <v>71.099999999999994</v>
      </c>
    </row>
    <row r="35" spans="1:28" x14ac:dyDescent="0.3">
      <c r="A35" s="1">
        <v>31</v>
      </c>
      <c r="B35" s="1" t="s">
        <v>134</v>
      </c>
      <c r="C35" s="2"/>
      <c r="D35" s="2" t="s">
        <v>123</v>
      </c>
      <c r="E35" s="78">
        <v>2</v>
      </c>
      <c r="F35" s="78">
        <v>1</v>
      </c>
      <c r="G35" s="78">
        <v>2</v>
      </c>
      <c r="H35" s="78">
        <v>2</v>
      </c>
      <c r="I35" s="78">
        <v>1</v>
      </c>
      <c r="J35" s="78">
        <v>0</v>
      </c>
      <c r="K35" s="78">
        <v>0</v>
      </c>
      <c r="L35" s="78">
        <v>1</v>
      </c>
      <c r="M35" s="78">
        <v>2</v>
      </c>
      <c r="N35" s="78">
        <v>2</v>
      </c>
      <c r="O35" s="78">
        <v>2</v>
      </c>
      <c r="P35" s="78">
        <v>0</v>
      </c>
      <c r="Q35" s="78">
        <v>2</v>
      </c>
      <c r="R35" s="78">
        <v>0</v>
      </c>
      <c r="S35" s="78">
        <v>2</v>
      </c>
      <c r="T35" s="78">
        <v>0</v>
      </c>
      <c r="U35" s="78" t="s">
        <v>56</v>
      </c>
      <c r="V35" s="78" t="s">
        <v>56</v>
      </c>
      <c r="W35" s="78">
        <v>1</v>
      </c>
      <c r="X35" s="78">
        <v>1</v>
      </c>
      <c r="Y35" s="78">
        <v>1</v>
      </c>
      <c r="Z35" s="78">
        <v>22</v>
      </c>
      <c r="AA35" s="2">
        <v>3</v>
      </c>
      <c r="AB35" s="6">
        <v>48.9</v>
      </c>
    </row>
    <row r="36" spans="1:28" x14ac:dyDescent="0.3">
      <c r="A36" s="1">
        <v>32</v>
      </c>
      <c r="B36" s="1" t="s">
        <v>135</v>
      </c>
      <c r="C36" s="2"/>
      <c r="D36" s="2" t="s">
        <v>123</v>
      </c>
      <c r="E36" s="78">
        <v>2</v>
      </c>
      <c r="F36" s="78">
        <v>3</v>
      </c>
      <c r="G36" s="78">
        <v>1</v>
      </c>
      <c r="H36" s="78">
        <v>3</v>
      </c>
      <c r="I36" s="78">
        <v>3</v>
      </c>
      <c r="J36" s="78">
        <v>0</v>
      </c>
      <c r="K36" s="78">
        <v>2</v>
      </c>
      <c r="L36" s="78">
        <v>1</v>
      </c>
      <c r="M36" s="78">
        <v>3</v>
      </c>
      <c r="N36" s="78">
        <v>0</v>
      </c>
      <c r="O36" s="78">
        <v>0</v>
      </c>
      <c r="P36" s="78">
        <v>0</v>
      </c>
      <c r="Q36" s="78">
        <v>2</v>
      </c>
      <c r="R36" s="78">
        <v>1</v>
      </c>
      <c r="S36" s="78">
        <v>0</v>
      </c>
      <c r="T36" s="78">
        <v>0</v>
      </c>
      <c r="U36" s="78">
        <v>2</v>
      </c>
      <c r="V36" s="78">
        <v>0</v>
      </c>
      <c r="W36" s="78">
        <v>1</v>
      </c>
      <c r="X36" s="78">
        <v>0</v>
      </c>
      <c r="Y36" s="78">
        <v>1</v>
      </c>
      <c r="Z36" s="78">
        <v>25</v>
      </c>
      <c r="AA36" s="2">
        <v>3</v>
      </c>
      <c r="AB36" s="6">
        <v>55.5</v>
      </c>
    </row>
    <row r="37" spans="1:28" x14ac:dyDescent="0.3">
      <c r="A37" s="1">
        <v>33</v>
      </c>
      <c r="B37" s="1" t="s">
        <v>136</v>
      </c>
      <c r="C37" s="2"/>
      <c r="D37" s="2" t="s">
        <v>123</v>
      </c>
      <c r="E37" s="78">
        <v>4</v>
      </c>
      <c r="F37" s="78">
        <v>3</v>
      </c>
      <c r="G37" s="78">
        <v>2</v>
      </c>
      <c r="H37" s="78">
        <v>2</v>
      </c>
      <c r="I37" s="78">
        <v>3</v>
      </c>
      <c r="J37" s="78">
        <v>2</v>
      </c>
      <c r="K37" s="78">
        <v>1</v>
      </c>
      <c r="L37" s="78">
        <v>2</v>
      </c>
      <c r="M37" s="78">
        <v>3</v>
      </c>
      <c r="N37" s="78">
        <v>1</v>
      </c>
      <c r="O37" s="78">
        <v>2</v>
      </c>
      <c r="P37" s="78">
        <v>2</v>
      </c>
      <c r="Q37" s="78">
        <v>2</v>
      </c>
      <c r="R37" s="78">
        <v>1</v>
      </c>
      <c r="S37" s="78">
        <v>1</v>
      </c>
      <c r="T37" s="78">
        <v>1</v>
      </c>
      <c r="U37" s="78">
        <v>1</v>
      </c>
      <c r="V37" s="78" t="s">
        <v>56</v>
      </c>
      <c r="W37" s="78" t="s">
        <v>56</v>
      </c>
      <c r="X37" s="78" t="s">
        <v>56</v>
      </c>
      <c r="Y37" s="78" t="s">
        <v>56</v>
      </c>
      <c r="Z37" s="78">
        <v>33</v>
      </c>
      <c r="AA37" s="2">
        <v>4</v>
      </c>
      <c r="AB37" s="6">
        <v>73.3</v>
      </c>
    </row>
    <row r="38" spans="1:28" x14ac:dyDescent="0.3">
      <c r="A38" s="1">
        <v>34</v>
      </c>
      <c r="B38" s="1" t="s">
        <v>137</v>
      </c>
      <c r="C38" s="2"/>
      <c r="D38" s="2" t="s">
        <v>123</v>
      </c>
      <c r="E38" s="78">
        <v>3</v>
      </c>
      <c r="F38" s="78">
        <v>3</v>
      </c>
      <c r="G38" s="78">
        <v>2</v>
      </c>
      <c r="H38" s="78">
        <v>1</v>
      </c>
      <c r="I38" s="78">
        <v>1</v>
      </c>
      <c r="J38" s="78">
        <v>1</v>
      </c>
      <c r="K38" s="78">
        <v>2</v>
      </c>
      <c r="L38" s="78">
        <v>2</v>
      </c>
      <c r="M38" s="78">
        <v>1</v>
      </c>
      <c r="N38" s="78">
        <v>1</v>
      </c>
      <c r="O38" s="78">
        <v>0</v>
      </c>
      <c r="P38" s="78">
        <v>0</v>
      </c>
      <c r="Q38" s="78">
        <v>1</v>
      </c>
      <c r="R38" s="78">
        <v>0</v>
      </c>
      <c r="S38" s="78">
        <v>0</v>
      </c>
      <c r="T38" s="78">
        <v>0</v>
      </c>
      <c r="U38" s="78">
        <v>1</v>
      </c>
      <c r="V38" s="78">
        <v>0</v>
      </c>
      <c r="W38" s="78">
        <v>1</v>
      </c>
      <c r="X38" s="78">
        <v>0</v>
      </c>
      <c r="Y38" s="78">
        <v>1</v>
      </c>
      <c r="Z38" s="78">
        <v>21</v>
      </c>
      <c r="AA38" s="2">
        <v>3</v>
      </c>
      <c r="AB38" s="6">
        <v>46.7</v>
      </c>
    </row>
    <row r="39" spans="1:28" x14ac:dyDescent="0.3">
      <c r="A39" s="1">
        <v>35</v>
      </c>
      <c r="B39" s="1" t="s">
        <v>138</v>
      </c>
      <c r="C39" s="2"/>
      <c r="D39" s="2" t="s">
        <v>123</v>
      </c>
      <c r="E39" s="78">
        <v>1</v>
      </c>
      <c r="F39" s="78">
        <v>2</v>
      </c>
      <c r="G39" s="78">
        <v>2</v>
      </c>
      <c r="H39" s="78">
        <v>1</v>
      </c>
      <c r="I39" s="78">
        <v>2</v>
      </c>
      <c r="J39" s="78">
        <v>0</v>
      </c>
      <c r="K39" s="78" t="s">
        <v>56</v>
      </c>
      <c r="L39" s="78">
        <v>0</v>
      </c>
      <c r="M39" s="78">
        <v>3</v>
      </c>
      <c r="N39" s="78">
        <v>1</v>
      </c>
      <c r="O39" s="78" t="s">
        <v>56</v>
      </c>
      <c r="P39" s="78">
        <v>1</v>
      </c>
      <c r="Q39" s="78">
        <v>1</v>
      </c>
      <c r="R39" s="78">
        <v>1</v>
      </c>
      <c r="S39" s="78">
        <v>1</v>
      </c>
      <c r="T39" s="78" t="s">
        <v>56</v>
      </c>
      <c r="U39" s="78">
        <v>2</v>
      </c>
      <c r="V39" s="78" t="s">
        <v>56</v>
      </c>
      <c r="W39" s="78">
        <v>1</v>
      </c>
      <c r="X39" s="78" t="s">
        <v>56</v>
      </c>
      <c r="Y39" s="78" t="s">
        <v>56</v>
      </c>
      <c r="Z39" s="78">
        <v>19</v>
      </c>
      <c r="AA39" s="2">
        <v>3</v>
      </c>
      <c r="AB39" s="6">
        <v>42.2</v>
      </c>
    </row>
    <row r="40" spans="1:28" x14ac:dyDescent="0.3">
      <c r="A40" s="1">
        <v>36</v>
      </c>
      <c r="B40" s="1" t="s">
        <v>139</v>
      </c>
      <c r="C40" s="2"/>
      <c r="D40" s="2" t="s">
        <v>123</v>
      </c>
      <c r="E40" s="78">
        <v>3</v>
      </c>
      <c r="F40" s="78">
        <v>3</v>
      </c>
      <c r="G40" s="78">
        <v>2</v>
      </c>
      <c r="H40" s="78">
        <v>2</v>
      </c>
      <c r="I40" s="78">
        <v>2</v>
      </c>
      <c r="J40" s="78">
        <v>1</v>
      </c>
      <c r="K40" s="78">
        <v>0</v>
      </c>
      <c r="L40" s="78">
        <v>2</v>
      </c>
      <c r="M40" s="78">
        <v>3</v>
      </c>
      <c r="N40" s="78" t="s">
        <v>56</v>
      </c>
      <c r="O40" s="78">
        <v>2</v>
      </c>
      <c r="P40" s="78">
        <v>2</v>
      </c>
      <c r="Q40" s="78">
        <v>0</v>
      </c>
      <c r="R40" s="78" t="s">
        <v>56</v>
      </c>
      <c r="S40" s="78">
        <v>2</v>
      </c>
      <c r="T40" s="78">
        <v>0</v>
      </c>
      <c r="U40" s="78">
        <v>0</v>
      </c>
      <c r="V40" s="78" t="s">
        <v>56</v>
      </c>
      <c r="W40" s="78">
        <v>1</v>
      </c>
      <c r="X40" s="78">
        <v>0</v>
      </c>
      <c r="Y40" s="78">
        <v>1</v>
      </c>
      <c r="Z40" s="75">
        <v>26</v>
      </c>
      <c r="AA40" s="2">
        <v>3</v>
      </c>
      <c r="AB40" s="6">
        <v>57.8</v>
      </c>
    </row>
    <row r="41" spans="1:28" x14ac:dyDescent="0.3">
      <c r="A41" s="1">
        <v>37</v>
      </c>
      <c r="B41" s="1" t="s">
        <v>140</v>
      </c>
      <c r="C41" s="2"/>
      <c r="D41" s="2" t="s">
        <v>123</v>
      </c>
      <c r="E41" s="78">
        <v>3</v>
      </c>
      <c r="F41" s="78">
        <v>2</v>
      </c>
      <c r="G41" s="78">
        <v>1</v>
      </c>
      <c r="H41" s="78">
        <v>3</v>
      </c>
      <c r="I41" s="78">
        <v>0</v>
      </c>
      <c r="J41" s="78">
        <v>3</v>
      </c>
      <c r="K41" s="78">
        <v>2</v>
      </c>
      <c r="L41" s="78">
        <v>2</v>
      </c>
      <c r="M41" s="78">
        <v>3</v>
      </c>
      <c r="N41" s="78">
        <v>2</v>
      </c>
      <c r="O41" s="78">
        <v>2</v>
      </c>
      <c r="P41" s="78">
        <v>2</v>
      </c>
      <c r="Q41" s="78">
        <v>2</v>
      </c>
      <c r="R41" s="78">
        <v>0</v>
      </c>
      <c r="S41" s="78" t="s">
        <v>56</v>
      </c>
      <c r="T41" s="78" t="s">
        <v>56</v>
      </c>
      <c r="U41" s="78" t="s">
        <v>56</v>
      </c>
      <c r="V41" s="78" t="s">
        <v>56</v>
      </c>
      <c r="W41" s="78" t="s">
        <v>56</v>
      </c>
      <c r="X41" s="78" t="s">
        <v>56</v>
      </c>
      <c r="Y41" s="78" t="s">
        <v>56</v>
      </c>
      <c r="Z41" s="75">
        <v>27</v>
      </c>
      <c r="AA41" s="2">
        <v>3</v>
      </c>
      <c r="AB41" s="6">
        <v>60</v>
      </c>
    </row>
    <row r="42" spans="1:28" x14ac:dyDescent="0.3">
      <c r="A42" s="1">
        <v>38</v>
      </c>
      <c r="B42" s="1" t="s">
        <v>141</v>
      </c>
      <c r="C42" s="2"/>
      <c r="D42" s="2" t="s">
        <v>123</v>
      </c>
      <c r="E42" s="78">
        <v>3</v>
      </c>
      <c r="F42" s="78">
        <v>1</v>
      </c>
      <c r="G42" s="78">
        <v>1</v>
      </c>
      <c r="H42" s="78">
        <v>2</v>
      </c>
      <c r="I42" s="78">
        <v>3</v>
      </c>
      <c r="J42" s="78">
        <v>0</v>
      </c>
      <c r="K42" s="78" t="s">
        <v>56</v>
      </c>
      <c r="L42" s="78">
        <v>2</v>
      </c>
      <c r="M42" s="78">
        <v>3</v>
      </c>
      <c r="N42" s="78">
        <v>2</v>
      </c>
      <c r="O42" s="78">
        <v>1</v>
      </c>
      <c r="P42" s="78">
        <v>1</v>
      </c>
      <c r="Q42" s="78">
        <v>2</v>
      </c>
      <c r="R42" s="78">
        <v>1</v>
      </c>
      <c r="S42" s="78">
        <v>1</v>
      </c>
      <c r="T42" s="78">
        <v>0</v>
      </c>
      <c r="U42" s="78" t="s">
        <v>56</v>
      </c>
      <c r="V42" s="78" t="s">
        <v>56</v>
      </c>
      <c r="W42" s="78">
        <v>0</v>
      </c>
      <c r="X42" s="78" t="s">
        <v>56</v>
      </c>
      <c r="Y42" s="78" t="s">
        <v>56</v>
      </c>
      <c r="Z42" s="78">
        <v>23</v>
      </c>
      <c r="AA42" s="78">
        <v>3</v>
      </c>
      <c r="AB42" s="6">
        <v>51.1</v>
      </c>
    </row>
    <row r="43" spans="1:28" x14ac:dyDescent="0.3">
      <c r="A43" s="1">
        <v>39</v>
      </c>
      <c r="B43" s="1" t="s">
        <v>142</v>
      </c>
      <c r="C43" s="2"/>
      <c r="D43" s="2" t="s">
        <v>123</v>
      </c>
      <c r="E43" s="78">
        <v>3</v>
      </c>
      <c r="F43" s="78">
        <v>3</v>
      </c>
      <c r="G43" s="78">
        <v>2</v>
      </c>
      <c r="H43" s="78">
        <v>3</v>
      </c>
      <c r="I43" s="78">
        <v>3</v>
      </c>
      <c r="J43" s="78">
        <v>2</v>
      </c>
      <c r="K43" s="78" t="s">
        <v>56</v>
      </c>
      <c r="L43" s="78">
        <v>2</v>
      </c>
      <c r="M43" s="78">
        <v>3</v>
      </c>
      <c r="N43" s="78">
        <v>2</v>
      </c>
      <c r="O43" s="78">
        <v>2</v>
      </c>
      <c r="P43" s="78">
        <v>2</v>
      </c>
      <c r="Q43" s="78">
        <v>2</v>
      </c>
      <c r="R43" s="78">
        <v>1</v>
      </c>
      <c r="S43" s="78">
        <v>2</v>
      </c>
      <c r="T43" s="78">
        <v>1</v>
      </c>
      <c r="U43" s="78" t="s">
        <v>56</v>
      </c>
      <c r="V43" s="78" t="s">
        <v>56</v>
      </c>
      <c r="W43" s="78" t="s">
        <v>56</v>
      </c>
      <c r="X43" s="78" t="s">
        <v>56</v>
      </c>
      <c r="Y43" s="78" t="s">
        <v>56</v>
      </c>
      <c r="Z43" s="78">
        <v>33</v>
      </c>
      <c r="AA43" s="78">
        <v>4</v>
      </c>
      <c r="AB43" s="6">
        <v>73.3</v>
      </c>
    </row>
    <row r="44" spans="1:28" x14ac:dyDescent="0.3">
      <c r="A44" s="1"/>
      <c r="B44" s="1"/>
      <c r="C44" s="2"/>
      <c r="D44" s="2"/>
      <c r="E44" s="7">
        <f>AVERAGE(E6:E43)/4*100</f>
        <v>67.10526315789474</v>
      </c>
      <c r="F44" s="7">
        <f>AVERAGE(F6:F43)/3*100</f>
        <v>81.578947368421055</v>
      </c>
      <c r="G44" s="7">
        <f>AVERAGE(G6:G43)/2*100</f>
        <v>93.421052631578945</v>
      </c>
      <c r="H44" s="7">
        <f>AVERAGE(H6:H43)/3*100</f>
        <v>57.017543859649123</v>
      </c>
      <c r="I44" s="7">
        <f>AVERAGE(I6:I43)/3*100</f>
        <v>79.824561403508781</v>
      </c>
      <c r="J44" s="7">
        <f>AVERAGE(J6:J43)/3*100</f>
        <v>43.859649122807021</v>
      </c>
      <c r="K44" s="7">
        <f>AVERAGE(K6:K43)/3*100</f>
        <v>40.196078431372548</v>
      </c>
      <c r="L44" s="7">
        <f>AVERAGE(L6:L43)/2*100</f>
        <v>68.421052631578945</v>
      </c>
      <c r="M44" s="7">
        <f>AVERAGE(M6:M43)/3*100</f>
        <v>90.090090090090087</v>
      </c>
      <c r="N44" s="7">
        <f>AVERAGE(N6:N43)/2*100</f>
        <v>65.714285714285708</v>
      </c>
      <c r="O44" s="7">
        <f>AVERAGE(O6:O43)/2*100</f>
        <v>58.108108108108105</v>
      </c>
      <c r="P44" s="7">
        <f>AVERAGE(P6:P43)/2*100</f>
        <v>70</v>
      </c>
      <c r="Q44" s="7">
        <f>AVERAGE(Q6:Q43)/2*100</f>
        <v>67.64705882352942</v>
      </c>
      <c r="R44" s="7">
        <f>AVERAGE(R6:R43)/1*100</f>
        <v>67.857142857142861</v>
      </c>
      <c r="S44" s="7">
        <f>AVERAGE(S6:S43)/2*100</f>
        <v>69.444444444444443</v>
      </c>
      <c r="T44" s="7">
        <f>AVERAGE(T6:T43)/1*100</f>
        <v>56.666666666666664</v>
      </c>
      <c r="U44" s="7">
        <f>AVERAGE(U6:U43)/2*100</f>
        <v>51.666666666666671</v>
      </c>
      <c r="V44" s="7">
        <f>AVERAGE(V6:V43)/2*100</f>
        <v>66.666666666666657</v>
      </c>
      <c r="W44" s="7">
        <f>AVERAGE(W6:W43)/1*100</f>
        <v>74.193548387096769</v>
      </c>
      <c r="X44" s="7">
        <f>AVERAGE(X6:X43)/1*100</f>
        <v>71.428571428571431</v>
      </c>
      <c r="Y44" s="7">
        <f>AVERAGE(Y6:Y43)/1*100</f>
        <v>74.074074074074076</v>
      </c>
      <c r="Z44" s="36">
        <f>AVERAGE(Z6:Z43)</f>
        <v>27.394736842105264</v>
      </c>
      <c r="AA44" s="36">
        <f>AVERAGE(AA6:AA43)</f>
        <v>3.5526315789473686</v>
      </c>
      <c r="AB44" s="36">
        <f>AVERAGE(AB6:AB43)</f>
        <v>60.852631578947381</v>
      </c>
    </row>
    <row r="45" spans="1:28" s="28" customFormat="1" x14ac:dyDescent="0.3">
      <c r="C45" s="37"/>
      <c r="D45" s="37"/>
      <c r="Z45" s="38"/>
      <c r="AA45" s="37"/>
    </row>
    <row r="46" spans="1:28" x14ac:dyDescent="0.3">
      <c r="E46" s="14">
        <v>132</v>
      </c>
      <c r="Z46" s="96" t="s">
        <v>10</v>
      </c>
      <c r="AA46" s="97"/>
    </row>
    <row r="47" spans="1:28" x14ac:dyDescent="0.3">
      <c r="E47" s="2">
        <f t="shared" ref="E47:Y47" si="0">COUNTIF(E6:E43,E1)/$E$46</f>
        <v>0</v>
      </c>
      <c r="F47" s="2">
        <f t="shared" si="0"/>
        <v>0</v>
      </c>
      <c r="G47" s="2">
        <f t="shared" si="0"/>
        <v>0</v>
      </c>
      <c r="H47" s="2">
        <f t="shared" si="0"/>
        <v>4.5454545454545456E-2</v>
      </c>
      <c r="I47" s="2">
        <f t="shared" si="0"/>
        <v>7.575757575757576E-3</v>
      </c>
      <c r="J47" s="2">
        <f t="shared" si="0"/>
        <v>7.575757575757576E-2</v>
      </c>
      <c r="K47" s="2">
        <f t="shared" si="0"/>
        <v>8.3333333333333329E-2</v>
      </c>
      <c r="L47" s="2">
        <f t="shared" si="0"/>
        <v>3.0303030303030304E-2</v>
      </c>
      <c r="M47" s="2">
        <f t="shared" si="0"/>
        <v>0</v>
      </c>
      <c r="N47" s="2">
        <f t="shared" si="0"/>
        <v>4.5454545454545456E-2</v>
      </c>
      <c r="O47" s="2">
        <f t="shared" si="0"/>
        <v>0.10606060606060606</v>
      </c>
      <c r="P47" s="2">
        <f t="shared" si="0"/>
        <v>6.0606060606060608E-2</v>
      </c>
      <c r="Q47" s="2">
        <f t="shared" si="0"/>
        <v>6.8181818181818177E-2</v>
      </c>
      <c r="R47" s="2">
        <f t="shared" si="0"/>
        <v>6.8181818181818177E-2</v>
      </c>
      <c r="S47" s="2">
        <f t="shared" si="0"/>
        <v>6.0606060606060608E-2</v>
      </c>
      <c r="T47" s="2">
        <f t="shared" si="0"/>
        <v>9.8484848484848481E-2</v>
      </c>
      <c r="U47" s="2">
        <f t="shared" si="0"/>
        <v>6.0606060606060608E-2</v>
      </c>
      <c r="V47" s="2">
        <f t="shared" si="0"/>
        <v>4.5454545454545456E-2</v>
      </c>
      <c r="W47" s="2">
        <f t="shared" si="0"/>
        <v>6.0606060606060608E-2</v>
      </c>
      <c r="X47" s="2">
        <f t="shared" si="0"/>
        <v>6.0606060606060608E-2</v>
      </c>
      <c r="Y47" s="2">
        <f t="shared" si="0"/>
        <v>5.3030303030303032E-2</v>
      </c>
      <c r="Z47" s="96" t="s">
        <v>11</v>
      </c>
      <c r="AA47" s="97"/>
    </row>
    <row r="48" spans="1:28" x14ac:dyDescent="0.3">
      <c r="E48" s="2">
        <f t="shared" ref="E48:Y48" si="1">$E$46-E47-E50-E49</f>
        <v>132</v>
      </c>
      <c r="F48" s="2">
        <f t="shared" si="1"/>
        <v>132</v>
      </c>
      <c r="G48" s="2">
        <f t="shared" si="1"/>
        <v>132</v>
      </c>
      <c r="H48" s="2">
        <f t="shared" si="1"/>
        <v>125.95454545454547</v>
      </c>
      <c r="I48" s="2">
        <f t="shared" si="1"/>
        <v>130.99242424242425</v>
      </c>
      <c r="J48" s="2">
        <f t="shared" si="1"/>
        <v>121.92424242424244</v>
      </c>
      <c r="K48" s="2">
        <f t="shared" si="1"/>
        <v>120.91666666666666</v>
      </c>
      <c r="L48" s="2">
        <f t="shared" si="1"/>
        <v>127.96969696969697</v>
      </c>
      <c r="M48" s="2">
        <f t="shared" si="1"/>
        <v>132</v>
      </c>
      <c r="N48" s="2">
        <f t="shared" si="1"/>
        <v>125.95454545454547</v>
      </c>
      <c r="O48" s="2">
        <f t="shared" si="1"/>
        <v>117.89393939393941</v>
      </c>
      <c r="P48" s="2">
        <f t="shared" si="1"/>
        <v>123.93939393939394</v>
      </c>
      <c r="Q48" s="2">
        <f t="shared" si="1"/>
        <v>122.93181818181819</v>
      </c>
      <c r="R48" s="2">
        <f t="shared" si="1"/>
        <v>122.93181818181819</v>
      </c>
      <c r="S48" s="2">
        <f t="shared" si="1"/>
        <v>123.93939393939394</v>
      </c>
      <c r="T48" s="2">
        <f t="shared" si="1"/>
        <v>118.90151515151516</v>
      </c>
      <c r="U48" s="2">
        <f t="shared" si="1"/>
        <v>123.93939393939394</v>
      </c>
      <c r="V48" s="2">
        <f t="shared" si="1"/>
        <v>125.95454545454547</v>
      </c>
      <c r="W48" s="2">
        <f t="shared" si="1"/>
        <v>123.93939393939394</v>
      </c>
      <c r="X48" s="2">
        <f t="shared" si="1"/>
        <v>123.93939393939394</v>
      </c>
      <c r="Y48" s="2">
        <f t="shared" si="1"/>
        <v>124.94696969696969</v>
      </c>
      <c r="Z48" s="96" t="s">
        <v>12</v>
      </c>
      <c r="AA48" s="97"/>
    </row>
    <row r="49" spans="3:28" x14ac:dyDescent="0.3">
      <c r="E49" s="2">
        <f t="shared" ref="E49:Y49" si="2">COUNTIF(E6:E43,"=N  ")</f>
        <v>0</v>
      </c>
      <c r="F49" s="2">
        <f t="shared" si="2"/>
        <v>0</v>
      </c>
      <c r="G49" s="2">
        <f t="shared" si="2"/>
        <v>0</v>
      </c>
      <c r="H49" s="2">
        <f t="shared" si="2"/>
        <v>0</v>
      </c>
      <c r="I49" s="2">
        <f t="shared" si="2"/>
        <v>0</v>
      </c>
      <c r="J49" s="2">
        <f t="shared" si="2"/>
        <v>0</v>
      </c>
      <c r="K49" s="2">
        <f t="shared" si="2"/>
        <v>0</v>
      </c>
      <c r="L49" s="2">
        <f t="shared" si="2"/>
        <v>0</v>
      </c>
      <c r="M49" s="2">
        <f t="shared" si="2"/>
        <v>0</v>
      </c>
      <c r="N49" s="2">
        <f t="shared" si="2"/>
        <v>0</v>
      </c>
      <c r="O49" s="2">
        <f t="shared" si="2"/>
        <v>0</v>
      </c>
      <c r="P49" s="2">
        <f t="shared" si="2"/>
        <v>0</v>
      </c>
      <c r="Q49" s="2">
        <f t="shared" si="2"/>
        <v>0</v>
      </c>
      <c r="R49" s="2">
        <f t="shared" si="2"/>
        <v>0</v>
      </c>
      <c r="S49" s="2">
        <f t="shared" si="2"/>
        <v>0</v>
      </c>
      <c r="T49" s="2">
        <f t="shared" si="2"/>
        <v>0</v>
      </c>
      <c r="U49" s="2">
        <f t="shared" si="2"/>
        <v>0</v>
      </c>
      <c r="V49" s="2">
        <f t="shared" si="2"/>
        <v>0</v>
      </c>
      <c r="W49" s="2">
        <f t="shared" si="2"/>
        <v>0</v>
      </c>
      <c r="X49" s="2">
        <f t="shared" si="2"/>
        <v>0</v>
      </c>
      <c r="Y49" s="2">
        <f t="shared" si="2"/>
        <v>0</v>
      </c>
      <c r="Z49" s="96" t="s">
        <v>9</v>
      </c>
      <c r="AA49" s="97"/>
    </row>
    <row r="50" spans="3:28" x14ac:dyDescent="0.3">
      <c r="E50" s="2">
        <f t="shared" ref="E50:Y50" si="3">COUNTIF(E6:E43,"=0")</f>
        <v>0</v>
      </c>
      <c r="F50" s="2">
        <f t="shared" si="3"/>
        <v>0</v>
      </c>
      <c r="G50" s="2">
        <f t="shared" si="3"/>
        <v>0</v>
      </c>
      <c r="H50" s="2">
        <f t="shared" si="3"/>
        <v>6</v>
      </c>
      <c r="I50" s="2">
        <f t="shared" si="3"/>
        <v>1</v>
      </c>
      <c r="J50" s="2">
        <f t="shared" si="3"/>
        <v>10</v>
      </c>
      <c r="K50" s="2">
        <f t="shared" si="3"/>
        <v>11</v>
      </c>
      <c r="L50" s="2">
        <f t="shared" si="3"/>
        <v>4</v>
      </c>
      <c r="M50" s="2">
        <f t="shared" si="3"/>
        <v>0</v>
      </c>
      <c r="N50" s="2">
        <f t="shared" si="3"/>
        <v>6</v>
      </c>
      <c r="O50" s="2">
        <f t="shared" si="3"/>
        <v>14</v>
      </c>
      <c r="P50" s="2">
        <f t="shared" si="3"/>
        <v>8</v>
      </c>
      <c r="Q50" s="2">
        <f t="shared" si="3"/>
        <v>9</v>
      </c>
      <c r="R50" s="2">
        <f t="shared" si="3"/>
        <v>9</v>
      </c>
      <c r="S50" s="2">
        <f t="shared" si="3"/>
        <v>8</v>
      </c>
      <c r="T50" s="2">
        <f t="shared" si="3"/>
        <v>13</v>
      </c>
      <c r="U50" s="2">
        <f t="shared" si="3"/>
        <v>8</v>
      </c>
      <c r="V50" s="2">
        <f t="shared" si="3"/>
        <v>6</v>
      </c>
      <c r="W50" s="2">
        <f t="shared" si="3"/>
        <v>8</v>
      </c>
      <c r="X50" s="2">
        <f t="shared" si="3"/>
        <v>8</v>
      </c>
      <c r="Y50" s="2">
        <f t="shared" si="3"/>
        <v>7</v>
      </c>
      <c r="Z50" s="96" t="s">
        <v>8</v>
      </c>
      <c r="AA50" s="97"/>
    </row>
    <row r="53" spans="3:28" x14ac:dyDescent="0.3">
      <c r="C53"/>
      <c r="D53"/>
      <c r="Z53" s="32" t="s">
        <v>13</v>
      </c>
      <c r="AA53" s="14">
        <f>COUNTIF(AA6:AA43,"=2")</f>
        <v>0</v>
      </c>
      <c r="AB53" s="15">
        <f>AA53/$E$46*100</f>
        <v>0</v>
      </c>
    </row>
    <row r="54" spans="3:28" x14ac:dyDescent="0.3">
      <c r="C54"/>
      <c r="D54"/>
      <c r="Z54" s="33" t="s">
        <v>14</v>
      </c>
      <c r="AA54" s="8">
        <f>COUNTIF(AA6:AA43,"=3")</f>
        <v>18</v>
      </c>
      <c r="AB54" s="13">
        <f>AA54/$E$46*100</f>
        <v>13.636363636363635</v>
      </c>
    </row>
    <row r="55" spans="3:28" x14ac:dyDescent="0.3">
      <c r="C55"/>
      <c r="D55"/>
      <c r="Z55" s="34" t="s">
        <v>15</v>
      </c>
      <c r="AA55" s="11">
        <f>COUNTIF(AA6:AA43,"=4")</f>
        <v>19</v>
      </c>
      <c r="AB55" s="12">
        <f>AA55/$E$46*100</f>
        <v>14.393939393939394</v>
      </c>
    </row>
    <row r="56" spans="3:28" x14ac:dyDescent="0.3">
      <c r="C56"/>
      <c r="D56"/>
      <c r="Z56" s="35" t="s">
        <v>16</v>
      </c>
      <c r="AA56" s="9">
        <f>COUNTIF(AA6:AA43,"=5")</f>
        <v>1</v>
      </c>
      <c r="AB56" s="10">
        <f>AA56/$E$46*100</f>
        <v>0.75757575757575757</v>
      </c>
    </row>
    <row r="58" spans="3:28" x14ac:dyDescent="0.3">
      <c r="C58"/>
      <c r="D58"/>
      <c r="E58" s="88" t="s">
        <v>51</v>
      </c>
      <c r="F58" s="89"/>
      <c r="G58" s="89"/>
      <c r="H58" s="89"/>
      <c r="I58" s="90"/>
      <c r="J58" s="64" t="s">
        <v>50</v>
      </c>
      <c r="K58" s="64" t="s">
        <v>49</v>
      </c>
      <c r="Z58" s="94"/>
      <c r="AA58" s="95"/>
      <c r="AB58" s="65">
        <f>COUNTIF(AB6:AB43,100)</f>
        <v>0</v>
      </c>
    </row>
    <row r="59" spans="3:28" x14ac:dyDescent="0.3">
      <c r="C59"/>
      <c r="D59"/>
      <c r="E59" s="98" t="s">
        <v>44</v>
      </c>
      <c r="F59" s="98"/>
      <c r="G59" s="98"/>
      <c r="H59" s="98"/>
      <c r="I59" s="98"/>
      <c r="J59" s="7">
        <f>COUNTIF(AB6:AB43,"&gt;=85")</f>
        <v>1</v>
      </c>
      <c r="K59" s="7">
        <f>J59/E46*100</f>
        <v>0.75757575757575757</v>
      </c>
      <c r="Z59" s="83"/>
      <c r="AA59" s="87"/>
      <c r="AB59" s="7">
        <f>SUM(AA54:AA56)/$E$46*100</f>
        <v>28.787878787878789</v>
      </c>
    </row>
    <row r="60" spans="3:28" x14ac:dyDescent="0.3">
      <c r="C60"/>
      <c r="D60"/>
      <c r="E60" s="98" t="s">
        <v>45</v>
      </c>
      <c r="F60" s="98"/>
      <c r="G60" s="98"/>
      <c r="H60" s="98"/>
      <c r="I60" s="98"/>
      <c r="J60" s="7">
        <f>COUNTIF(AB6:AB43,"&gt;=75")-J59</f>
        <v>3</v>
      </c>
      <c r="K60" s="7">
        <f>J60/E46*100</f>
        <v>2.2727272727272729</v>
      </c>
      <c r="Z60" s="83"/>
      <c r="AA60" s="87"/>
      <c r="AB60" s="7">
        <f>SUM(AA55:AA56)/$E$46*100</f>
        <v>15.151515151515152</v>
      </c>
    </row>
    <row r="61" spans="3:28" x14ac:dyDescent="0.3">
      <c r="C61"/>
      <c r="D61"/>
      <c r="E61" s="98" t="s">
        <v>46</v>
      </c>
      <c r="F61" s="98"/>
      <c r="G61" s="98"/>
      <c r="H61" s="98"/>
      <c r="I61" s="98"/>
      <c r="J61" s="7">
        <f>COUNTIF(AB6:AB43,"&gt;=65")-J60-J59</f>
        <v>11</v>
      </c>
      <c r="K61" s="7">
        <f>J61/E46*100</f>
        <v>8.3333333333333321</v>
      </c>
      <c r="Z61" s="94"/>
      <c r="AA61" s="95"/>
      <c r="AB61" s="7">
        <f>AVERAGE(Z6:Z43)</f>
        <v>27.394736842105264</v>
      </c>
    </row>
    <row r="62" spans="3:28" x14ac:dyDescent="0.3">
      <c r="C62"/>
      <c r="D62"/>
      <c r="E62" s="98" t="s">
        <v>47</v>
      </c>
      <c r="F62" s="98"/>
      <c r="G62" s="98"/>
      <c r="H62" s="98"/>
      <c r="I62" s="98"/>
      <c r="J62" s="7">
        <f>COUNTIF(AB6:AB43,"&gt;=50")-J61-J60-J59</f>
        <v>12</v>
      </c>
      <c r="K62" s="7">
        <f>J62/E46*100</f>
        <v>9.0909090909090917</v>
      </c>
      <c r="Z62" s="94"/>
      <c r="AA62" s="95"/>
      <c r="AB62" s="7">
        <f>AVERAGE(AA6:AA43)</f>
        <v>3.5526315789473686</v>
      </c>
    </row>
    <row r="63" spans="3:28" x14ac:dyDescent="0.3">
      <c r="E63" s="98" t="s">
        <v>48</v>
      </c>
      <c r="F63" s="98"/>
      <c r="G63" s="98"/>
      <c r="H63" s="98"/>
      <c r="I63" s="98"/>
      <c r="J63" s="7">
        <f>COUNTIF(AB6:AB43,"&lt;50")</f>
        <v>11</v>
      </c>
      <c r="K63" s="7">
        <f>J63/E46*100</f>
        <v>8.3333333333333321</v>
      </c>
      <c r="Z63" s="94"/>
      <c r="AA63" s="95"/>
      <c r="AB63" s="7">
        <f>AVERAGE(AB6:AB43)</f>
        <v>60.852631578947381</v>
      </c>
    </row>
  </sheetData>
  <autoFilter ref="E3:AB4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</autoFilter>
  <mergeCells count="25">
    <mergeCell ref="E63:I63"/>
    <mergeCell ref="E61:I61"/>
    <mergeCell ref="E62:I62"/>
    <mergeCell ref="E60:I60"/>
    <mergeCell ref="E59:I59"/>
    <mergeCell ref="Z61:AA61"/>
    <mergeCell ref="Z62:AA62"/>
    <mergeCell ref="Z63:AA63"/>
    <mergeCell ref="Z46:AA46"/>
    <mergeCell ref="Z47:AA47"/>
    <mergeCell ref="Z48:AA48"/>
    <mergeCell ref="Z49:AA49"/>
    <mergeCell ref="Z50:AA50"/>
    <mergeCell ref="Z58:AA58"/>
    <mergeCell ref="AB3:AB5"/>
    <mergeCell ref="C3:C5"/>
    <mergeCell ref="Z59:AA59"/>
    <mergeCell ref="Z60:AA60"/>
    <mergeCell ref="E58:I58"/>
    <mergeCell ref="Z3:Z5"/>
    <mergeCell ref="B3:B5"/>
    <mergeCell ref="A3:A5"/>
    <mergeCell ref="D3:D5"/>
    <mergeCell ref="E3:Y3"/>
    <mergeCell ref="AA3:AA5"/>
  </mergeCells>
  <conditionalFormatting sqref="AA6:AA23">
    <cfRule type="cellIs" dxfId="164" priority="70" operator="equal">
      <formula>3</formula>
    </cfRule>
    <cfRule type="cellIs" dxfId="163" priority="71" operator="equal">
      <formula>4</formula>
    </cfRule>
    <cfRule type="cellIs" dxfId="162" priority="72" operator="equal">
      <formula>2</formula>
    </cfRule>
    <cfRule type="cellIs" dxfId="161" priority="73" operator="equal">
      <formula>5</formula>
    </cfRule>
  </conditionalFormatting>
  <conditionalFormatting sqref="E44:Y44">
    <cfRule type="cellIs" dxfId="160" priority="69" operator="lessThan">
      <formula>50</formula>
    </cfRule>
  </conditionalFormatting>
  <conditionalFormatting sqref="AA38">
    <cfRule type="cellIs" dxfId="159" priority="1" operator="equal">
      <formula>3</formula>
    </cfRule>
    <cfRule type="cellIs" dxfId="158" priority="2" operator="equal">
      <formula>4</formula>
    </cfRule>
    <cfRule type="cellIs" dxfId="157" priority="3" operator="equal">
      <formula>2</formula>
    </cfRule>
    <cfRule type="cellIs" dxfId="156" priority="4" operator="equal">
      <formula>5</formula>
    </cfRule>
  </conditionalFormatting>
  <conditionalFormatting sqref="AA40:AA43">
    <cfRule type="cellIs" dxfId="155" priority="65" operator="equal">
      <formula>3</formula>
    </cfRule>
    <cfRule type="cellIs" dxfId="154" priority="66" operator="equal">
      <formula>4</formula>
    </cfRule>
    <cfRule type="cellIs" dxfId="153" priority="67" operator="equal">
      <formula>2</formula>
    </cfRule>
    <cfRule type="cellIs" dxfId="152" priority="68" operator="equal">
      <formula>5</formula>
    </cfRule>
  </conditionalFormatting>
  <conditionalFormatting sqref="AA24">
    <cfRule type="cellIs" dxfId="151" priority="61" operator="equal">
      <formula>3</formula>
    </cfRule>
    <cfRule type="cellIs" dxfId="150" priority="62" operator="equal">
      <formula>4</formula>
    </cfRule>
    <cfRule type="cellIs" dxfId="149" priority="63" operator="equal">
      <formula>2</formula>
    </cfRule>
    <cfRule type="cellIs" dxfId="148" priority="64" operator="equal">
      <formula>5</formula>
    </cfRule>
  </conditionalFormatting>
  <conditionalFormatting sqref="AA28">
    <cfRule type="cellIs" dxfId="147" priority="57" operator="equal">
      <formula>3</formula>
    </cfRule>
    <cfRule type="cellIs" dxfId="146" priority="58" operator="equal">
      <formula>4</formula>
    </cfRule>
    <cfRule type="cellIs" dxfId="145" priority="59" operator="equal">
      <formula>2</formula>
    </cfRule>
    <cfRule type="cellIs" dxfId="144" priority="60" operator="equal">
      <formula>5</formula>
    </cfRule>
  </conditionalFormatting>
  <conditionalFormatting sqref="AA30">
    <cfRule type="cellIs" dxfId="143" priority="53" operator="equal">
      <formula>3</formula>
    </cfRule>
    <cfRule type="cellIs" dxfId="142" priority="54" operator="equal">
      <formula>4</formula>
    </cfRule>
    <cfRule type="cellIs" dxfId="141" priority="55" operator="equal">
      <formula>2</formula>
    </cfRule>
    <cfRule type="cellIs" dxfId="140" priority="56" operator="equal">
      <formula>5</formula>
    </cfRule>
  </conditionalFormatting>
  <conditionalFormatting sqref="AA31">
    <cfRule type="cellIs" dxfId="139" priority="49" operator="equal">
      <formula>3</formula>
    </cfRule>
    <cfRule type="cellIs" dxfId="138" priority="50" operator="equal">
      <formula>4</formula>
    </cfRule>
    <cfRule type="cellIs" dxfId="137" priority="51" operator="equal">
      <formula>2</formula>
    </cfRule>
    <cfRule type="cellIs" dxfId="136" priority="52" operator="equal">
      <formula>5</formula>
    </cfRule>
  </conditionalFormatting>
  <conditionalFormatting sqref="AA33">
    <cfRule type="cellIs" dxfId="135" priority="45" operator="equal">
      <formula>3</formula>
    </cfRule>
    <cfRule type="cellIs" dxfId="134" priority="46" operator="equal">
      <formula>4</formula>
    </cfRule>
    <cfRule type="cellIs" dxfId="133" priority="47" operator="equal">
      <formula>2</formula>
    </cfRule>
    <cfRule type="cellIs" dxfId="132" priority="48" operator="equal">
      <formula>5</formula>
    </cfRule>
  </conditionalFormatting>
  <conditionalFormatting sqref="AA35">
    <cfRule type="cellIs" dxfId="131" priority="41" operator="equal">
      <formula>3</formula>
    </cfRule>
    <cfRule type="cellIs" dxfId="130" priority="42" operator="equal">
      <formula>4</formula>
    </cfRule>
    <cfRule type="cellIs" dxfId="129" priority="43" operator="equal">
      <formula>2</formula>
    </cfRule>
    <cfRule type="cellIs" dxfId="128" priority="44" operator="equal">
      <formula>5</formula>
    </cfRule>
  </conditionalFormatting>
  <conditionalFormatting sqref="AA36">
    <cfRule type="cellIs" dxfId="127" priority="37" operator="equal">
      <formula>3</formula>
    </cfRule>
    <cfRule type="cellIs" dxfId="126" priority="38" operator="equal">
      <formula>4</formula>
    </cfRule>
    <cfRule type="cellIs" dxfId="125" priority="39" operator="equal">
      <formula>2</formula>
    </cfRule>
    <cfRule type="cellIs" dxfId="124" priority="40" operator="equal">
      <formula>5</formula>
    </cfRule>
  </conditionalFormatting>
  <conditionalFormatting sqref="AA39">
    <cfRule type="cellIs" dxfId="123" priority="33" operator="equal">
      <formula>3</formula>
    </cfRule>
    <cfRule type="cellIs" dxfId="122" priority="34" operator="equal">
      <formula>4</formula>
    </cfRule>
    <cfRule type="cellIs" dxfId="121" priority="35" operator="equal">
      <formula>2</formula>
    </cfRule>
    <cfRule type="cellIs" dxfId="120" priority="36" operator="equal">
      <formula>5</formula>
    </cfRule>
  </conditionalFormatting>
  <conditionalFormatting sqref="AA25">
    <cfRule type="cellIs" dxfId="119" priority="29" operator="equal">
      <formula>3</formula>
    </cfRule>
    <cfRule type="cellIs" dxfId="118" priority="30" operator="equal">
      <formula>4</formula>
    </cfRule>
    <cfRule type="cellIs" dxfId="117" priority="31" operator="equal">
      <formula>2</formula>
    </cfRule>
    <cfRule type="cellIs" dxfId="116" priority="32" operator="equal">
      <formula>5</formula>
    </cfRule>
  </conditionalFormatting>
  <conditionalFormatting sqref="AA26">
    <cfRule type="cellIs" dxfId="115" priority="25" operator="equal">
      <formula>3</formula>
    </cfRule>
    <cfRule type="cellIs" dxfId="114" priority="26" operator="equal">
      <formula>4</formula>
    </cfRule>
    <cfRule type="cellIs" dxfId="113" priority="27" operator="equal">
      <formula>2</formula>
    </cfRule>
    <cfRule type="cellIs" dxfId="112" priority="28" operator="equal">
      <formula>5</formula>
    </cfRule>
  </conditionalFormatting>
  <conditionalFormatting sqref="AA27">
    <cfRule type="cellIs" dxfId="111" priority="21" operator="equal">
      <formula>3</formula>
    </cfRule>
    <cfRule type="cellIs" dxfId="110" priority="22" operator="equal">
      <formula>4</formula>
    </cfRule>
    <cfRule type="cellIs" dxfId="109" priority="23" operator="equal">
      <formula>2</formula>
    </cfRule>
    <cfRule type="cellIs" dxfId="108" priority="24" operator="equal">
      <formula>5</formula>
    </cfRule>
  </conditionalFormatting>
  <conditionalFormatting sqref="AA29">
    <cfRule type="cellIs" dxfId="107" priority="17" operator="equal">
      <formula>3</formula>
    </cfRule>
    <cfRule type="cellIs" dxfId="106" priority="18" operator="equal">
      <formula>4</formula>
    </cfRule>
    <cfRule type="cellIs" dxfId="105" priority="19" operator="equal">
      <formula>2</formula>
    </cfRule>
    <cfRule type="cellIs" dxfId="104" priority="20" operator="equal">
      <formula>5</formula>
    </cfRule>
  </conditionalFormatting>
  <conditionalFormatting sqref="AA32">
    <cfRule type="cellIs" dxfId="103" priority="13" operator="equal">
      <formula>3</formula>
    </cfRule>
    <cfRule type="cellIs" dxfId="102" priority="14" operator="equal">
      <formula>4</formula>
    </cfRule>
    <cfRule type="cellIs" dxfId="101" priority="15" operator="equal">
      <formula>2</formula>
    </cfRule>
    <cfRule type="cellIs" dxfId="100" priority="16" operator="equal">
      <formula>5</formula>
    </cfRule>
  </conditionalFormatting>
  <conditionalFormatting sqref="AA34">
    <cfRule type="cellIs" dxfId="99" priority="9" operator="equal">
      <formula>3</formula>
    </cfRule>
    <cfRule type="cellIs" dxfId="98" priority="10" operator="equal">
      <formula>4</formula>
    </cfRule>
    <cfRule type="cellIs" dxfId="97" priority="11" operator="equal">
      <formula>2</formula>
    </cfRule>
    <cfRule type="cellIs" dxfId="96" priority="12" operator="equal">
      <formula>5</formula>
    </cfRule>
  </conditionalFormatting>
  <conditionalFormatting sqref="AA37">
    <cfRule type="cellIs" dxfId="95" priority="5" operator="equal">
      <formula>3</formula>
    </cfRule>
    <cfRule type="cellIs" dxfId="94" priority="6" operator="equal">
      <formula>4</formula>
    </cfRule>
    <cfRule type="cellIs" dxfId="93" priority="7" operator="equal">
      <formula>2</formula>
    </cfRule>
    <cfRule type="cellIs" dxfId="92" priority="8" operator="equal">
      <formula>5</formula>
    </cfRule>
  </conditionalFormatting>
  <pageMargins left="0.70866141732283472" right="0.70866141732283472" top="0.74803149606299213" bottom="0.74803149606299213" header="0.31496062992125984" footer="0.31496062992125984"/>
  <pageSetup paperSize="9" fitToHeight="5" orientation="landscape" r:id="rId1"/>
  <ignoredErrors>
    <ignoredError sqref="E47:P5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3"/>
  <sheetViews>
    <sheetView tabSelected="1" topLeftCell="A10" zoomScale="85" zoomScaleNormal="85" workbookViewId="0">
      <selection activeCell="B33" sqref="B33"/>
    </sheetView>
  </sheetViews>
  <sheetFormatPr defaultColWidth="9.109375" defaultRowHeight="13.2" x14ac:dyDescent="0.25"/>
  <cols>
    <col min="1" max="1" width="9.109375" style="42"/>
    <col min="2" max="2" width="86.44140625" style="42" customWidth="1"/>
    <col min="3" max="6" width="9.88671875" style="42" customWidth="1"/>
    <col min="7" max="16384" width="9.109375" style="42"/>
  </cols>
  <sheetData>
    <row r="1" spans="1:10" s="39" customFormat="1" ht="12.75" x14ac:dyDescent="0.2">
      <c r="A1" s="46"/>
      <c r="B1" s="46"/>
      <c r="C1" s="46"/>
      <c r="G1" s="47"/>
      <c r="H1" s="99"/>
      <c r="I1" s="99"/>
      <c r="J1" s="99"/>
    </row>
    <row r="2" spans="1:10" s="49" customFormat="1" ht="73.2" x14ac:dyDescent="0.25">
      <c r="A2" s="40" t="s">
        <v>33</v>
      </c>
      <c r="B2" s="41" t="s">
        <v>41</v>
      </c>
      <c r="C2" s="43" t="s">
        <v>40</v>
      </c>
      <c r="D2" s="50" t="s">
        <v>37</v>
      </c>
      <c r="E2" s="48" t="s">
        <v>38</v>
      </c>
      <c r="F2" s="48" t="s">
        <v>39</v>
      </c>
      <c r="G2" s="27" t="s">
        <v>43</v>
      </c>
      <c r="H2" s="41" t="s">
        <v>96</v>
      </c>
      <c r="I2" s="41" t="s">
        <v>164</v>
      </c>
      <c r="J2" s="27" t="s">
        <v>34</v>
      </c>
    </row>
    <row r="3" spans="1:10" ht="14.4" x14ac:dyDescent="0.3">
      <c r="A3" s="41">
        <v>1</v>
      </c>
      <c r="B3" t="s">
        <v>57</v>
      </c>
      <c r="C3" s="74">
        <v>4</v>
      </c>
      <c r="D3" s="74">
        <v>67.11</v>
      </c>
      <c r="E3" s="74">
        <v>60.63</v>
      </c>
      <c r="F3" s="61"/>
      <c r="G3" s="44">
        <f>1-J3</f>
        <v>1</v>
      </c>
      <c r="H3" s="51">
        <f>'6А'!AD2</f>
        <v>0</v>
      </c>
      <c r="I3" s="51">
        <f>'6Б'!AD2</f>
        <v>0</v>
      </c>
      <c r="J3" s="45">
        <f>'1'!E47</f>
        <v>0</v>
      </c>
    </row>
    <row r="4" spans="1:10" ht="14.4" x14ac:dyDescent="0.3">
      <c r="A4" s="41">
        <v>2</v>
      </c>
      <c r="B4" t="s">
        <v>58</v>
      </c>
      <c r="C4" s="74">
        <v>3</v>
      </c>
      <c r="D4" s="74">
        <v>76.319999999999993</v>
      </c>
      <c r="E4" s="74">
        <v>58.05</v>
      </c>
      <c r="F4" s="61"/>
      <c r="G4" s="44">
        <f t="shared" ref="G4:G14" si="0">1-J4</f>
        <v>1</v>
      </c>
      <c r="H4" s="51">
        <f>'6А'!AE2</f>
        <v>0</v>
      </c>
      <c r="I4" s="51">
        <f>'6Б'!AE2</f>
        <v>0</v>
      </c>
      <c r="J4" s="45">
        <f>'1'!F47</f>
        <v>0</v>
      </c>
    </row>
    <row r="5" spans="1:10" ht="14.4" x14ac:dyDescent="0.3">
      <c r="A5" s="41">
        <v>3</v>
      </c>
      <c r="B5" t="s">
        <v>59</v>
      </c>
      <c r="C5" s="74">
        <v>2</v>
      </c>
      <c r="D5" s="74">
        <v>93.42</v>
      </c>
      <c r="E5" s="74">
        <v>92.41</v>
      </c>
      <c r="F5" s="61"/>
      <c r="G5" s="44">
        <f t="shared" si="0"/>
        <v>1</v>
      </c>
      <c r="H5" s="51">
        <f>'6А'!AF2</f>
        <v>0</v>
      </c>
      <c r="I5" s="51">
        <f>'6Б'!AF2</f>
        <v>0</v>
      </c>
      <c r="J5" s="45">
        <f>'1'!G47</f>
        <v>0</v>
      </c>
    </row>
    <row r="6" spans="1:10" ht="14.4" x14ac:dyDescent="0.3">
      <c r="A6" s="41">
        <v>4</v>
      </c>
      <c r="B6" t="s">
        <v>60</v>
      </c>
      <c r="C6" s="74">
        <v>3</v>
      </c>
      <c r="D6" s="74">
        <v>53.51</v>
      </c>
      <c r="E6" s="74">
        <v>58.19</v>
      </c>
      <c r="F6" s="61"/>
      <c r="G6" s="44">
        <f t="shared" si="0"/>
        <v>0.95454545454545459</v>
      </c>
      <c r="H6" s="51">
        <f>'6А'!AG2</f>
        <v>5</v>
      </c>
      <c r="I6" s="51">
        <f>'6Б'!AG2</f>
        <v>1</v>
      </c>
      <c r="J6" s="45">
        <f>'1'!H47</f>
        <v>4.5454545454545456E-2</v>
      </c>
    </row>
    <row r="7" spans="1:10" ht="14.4" x14ac:dyDescent="0.3">
      <c r="A7" s="41">
        <v>5</v>
      </c>
      <c r="B7" t="s">
        <v>61</v>
      </c>
      <c r="C7" s="74">
        <v>3</v>
      </c>
      <c r="D7" s="74">
        <v>78.95</v>
      </c>
      <c r="E7" s="74">
        <v>80.34</v>
      </c>
      <c r="F7" s="62"/>
      <c r="G7" s="44">
        <f t="shared" si="0"/>
        <v>0.99242424242424243</v>
      </c>
      <c r="H7" s="62">
        <f>'6А'!AH2</f>
        <v>0</v>
      </c>
      <c r="I7" s="51">
        <f>'6Б'!AH2</f>
        <v>1</v>
      </c>
      <c r="J7" s="63">
        <f>'1'!I47</f>
        <v>7.575757575757576E-3</v>
      </c>
    </row>
    <row r="8" spans="1:10" ht="14.4" x14ac:dyDescent="0.3">
      <c r="A8" s="41">
        <v>6</v>
      </c>
      <c r="B8" t="s">
        <v>62</v>
      </c>
      <c r="C8" s="74">
        <v>3</v>
      </c>
      <c r="D8" s="74">
        <v>42.98</v>
      </c>
      <c r="E8" s="74">
        <v>50.64</v>
      </c>
      <c r="F8" s="62"/>
      <c r="G8" s="44">
        <f t="shared" si="0"/>
        <v>0.9242424242424242</v>
      </c>
      <c r="H8" s="62">
        <f>'6А'!AI2</f>
        <v>4</v>
      </c>
      <c r="I8" s="62">
        <f>'6Б'!AI2</f>
        <v>6</v>
      </c>
      <c r="J8" s="63">
        <f>'1'!J47</f>
        <v>7.575757575757576E-2</v>
      </c>
    </row>
    <row r="9" spans="1:10" ht="14.4" x14ac:dyDescent="0.3">
      <c r="A9" s="41">
        <v>7</v>
      </c>
      <c r="B9" t="s">
        <v>63</v>
      </c>
      <c r="C9" s="74">
        <v>3</v>
      </c>
      <c r="D9" s="74">
        <v>35.96</v>
      </c>
      <c r="E9" s="74">
        <v>56.77</v>
      </c>
      <c r="F9" s="62"/>
      <c r="G9" s="44">
        <f t="shared" si="0"/>
        <v>0.91666666666666663</v>
      </c>
      <c r="H9" s="62">
        <f>'6А'!AJ2</f>
        <v>4</v>
      </c>
      <c r="I9" s="62">
        <f>'6Б'!AJ2</f>
        <v>7</v>
      </c>
      <c r="J9" s="63">
        <f>'1'!K47</f>
        <v>8.3333333333333329E-2</v>
      </c>
    </row>
    <row r="10" spans="1:10" ht="14.4" x14ac:dyDescent="0.3">
      <c r="A10" s="41">
        <v>8</v>
      </c>
      <c r="B10" t="s">
        <v>64</v>
      </c>
      <c r="C10" s="74">
        <v>2</v>
      </c>
      <c r="D10" s="74">
        <v>67.11</v>
      </c>
      <c r="E10" s="74">
        <v>76.180000000000007</v>
      </c>
      <c r="F10" s="62"/>
      <c r="G10" s="44">
        <f t="shared" si="0"/>
        <v>0.96969696969696972</v>
      </c>
      <c r="H10" s="62">
        <f>'6А'!AK2</f>
        <v>0</v>
      </c>
      <c r="I10" s="62">
        <f>'6Б'!AK2</f>
        <v>4</v>
      </c>
      <c r="J10" s="63">
        <f>'1'!L47</f>
        <v>3.0303030303030304E-2</v>
      </c>
    </row>
    <row r="11" spans="1:10" ht="14.4" x14ac:dyDescent="0.3">
      <c r="A11" s="41">
        <v>9</v>
      </c>
      <c r="B11" t="s">
        <v>65</v>
      </c>
      <c r="C11" s="74">
        <v>3</v>
      </c>
      <c r="D11" s="74">
        <v>85.09</v>
      </c>
      <c r="E11" s="74">
        <v>77.069999999999993</v>
      </c>
      <c r="F11" s="62"/>
      <c r="G11" s="44">
        <f t="shared" si="0"/>
        <v>1</v>
      </c>
      <c r="H11" s="62">
        <f>'6А'!AL2</f>
        <v>0</v>
      </c>
      <c r="I11" s="62">
        <f>'6Б'!AL2</f>
        <v>0</v>
      </c>
      <c r="J11" s="63">
        <f>'1'!M47</f>
        <v>0</v>
      </c>
    </row>
    <row r="12" spans="1:10" ht="14.4" x14ac:dyDescent="0.3">
      <c r="A12" s="41">
        <v>10</v>
      </c>
      <c r="B12" t="s">
        <v>66</v>
      </c>
      <c r="C12" s="74">
        <v>2</v>
      </c>
      <c r="D12" s="74">
        <v>57.89</v>
      </c>
      <c r="E12" s="74">
        <v>55.02</v>
      </c>
      <c r="F12" s="62"/>
      <c r="G12" s="44">
        <f t="shared" si="0"/>
        <v>0.95454545454545459</v>
      </c>
      <c r="H12" s="62">
        <f>'6А'!AM2</f>
        <v>1</v>
      </c>
      <c r="I12" s="62">
        <f>'6Б'!AM2</f>
        <v>5</v>
      </c>
      <c r="J12" s="63">
        <f>'1'!N47</f>
        <v>4.5454545454545456E-2</v>
      </c>
    </row>
    <row r="13" spans="1:10" ht="14.4" x14ac:dyDescent="0.3">
      <c r="A13" s="41">
        <v>11</v>
      </c>
      <c r="B13" t="s">
        <v>67</v>
      </c>
      <c r="C13" s="74">
        <v>2</v>
      </c>
      <c r="D13" s="74">
        <v>53.95</v>
      </c>
      <c r="E13" s="74">
        <v>66.88</v>
      </c>
      <c r="F13" s="62"/>
      <c r="G13" s="44">
        <f t="shared" si="0"/>
        <v>0.89393939393939392</v>
      </c>
      <c r="H13" s="62">
        <f>'6А'!AN2</f>
        <v>10</v>
      </c>
      <c r="I13" s="62">
        <f>'6Б'!AN2</f>
        <v>4</v>
      </c>
      <c r="J13" s="63">
        <f>'1'!O47</f>
        <v>0.10606060606060606</v>
      </c>
    </row>
    <row r="14" spans="1:10" ht="14.4" x14ac:dyDescent="0.3">
      <c r="A14" s="41">
        <v>12</v>
      </c>
      <c r="B14" t="s">
        <v>68</v>
      </c>
      <c r="C14" s="74">
        <v>2</v>
      </c>
      <c r="D14" s="74">
        <v>52.63</v>
      </c>
      <c r="E14" s="74">
        <v>47.86</v>
      </c>
      <c r="F14" s="62"/>
      <c r="G14" s="44">
        <f t="shared" si="0"/>
        <v>0.93939393939393945</v>
      </c>
      <c r="H14" s="62">
        <f>'6А'!AO2</f>
        <v>3</v>
      </c>
      <c r="I14" s="62">
        <f>'6Б'!AO2</f>
        <v>5</v>
      </c>
      <c r="J14" s="63">
        <f>'1'!P47</f>
        <v>6.0606060606060608E-2</v>
      </c>
    </row>
    <row r="15" spans="1:10" ht="14.4" x14ac:dyDescent="0.3">
      <c r="A15" s="41">
        <v>13</v>
      </c>
      <c r="B15" t="s">
        <v>69</v>
      </c>
      <c r="C15" s="74">
        <v>2</v>
      </c>
      <c r="D15" s="74">
        <v>60.53</v>
      </c>
      <c r="E15" s="74">
        <v>58.65</v>
      </c>
      <c r="F15" s="62"/>
      <c r="G15" s="44">
        <f>1-J15</f>
        <v>0.93181818181818188</v>
      </c>
      <c r="H15" s="62">
        <f>'6А'!AP2</f>
        <v>7</v>
      </c>
      <c r="I15" s="62">
        <f>'6Б'!AP2</f>
        <v>2</v>
      </c>
      <c r="J15" s="63">
        <f>'1'!Q47</f>
        <v>6.8181818181818177E-2</v>
      </c>
    </row>
    <row r="16" spans="1:10" ht="14.4" x14ac:dyDescent="0.3">
      <c r="A16" s="41">
        <v>14</v>
      </c>
      <c r="B16" t="s">
        <v>70</v>
      </c>
      <c r="C16" s="74">
        <v>1</v>
      </c>
      <c r="D16" s="74">
        <v>50</v>
      </c>
      <c r="E16" s="74">
        <v>49.15</v>
      </c>
      <c r="F16" s="62"/>
      <c r="G16" s="44">
        <f>1-J16</f>
        <v>0.93181818181818188</v>
      </c>
      <c r="H16" s="62">
        <f>'6А'!AQ2</f>
        <v>3</v>
      </c>
      <c r="I16" s="62">
        <f>'6Б'!AQ2</f>
        <v>6</v>
      </c>
      <c r="J16" s="63">
        <f>'1'!R47</f>
        <v>6.8181818181818177E-2</v>
      </c>
    </row>
    <row r="17" spans="1:10" ht="14.4" x14ac:dyDescent="0.3">
      <c r="A17" s="41">
        <v>15</v>
      </c>
      <c r="B17" t="s">
        <v>71</v>
      </c>
      <c r="C17" s="74">
        <v>2</v>
      </c>
      <c r="D17" s="74">
        <v>57.89</v>
      </c>
      <c r="E17" s="74">
        <v>54.81</v>
      </c>
      <c r="F17" s="62"/>
      <c r="G17" s="44">
        <f t="shared" ref="G17:G23" si="1">1-J17</f>
        <v>0.93939393939393945</v>
      </c>
      <c r="H17" s="62">
        <f>'6А'!AR2</f>
        <v>4</v>
      </c>
      <c r="I17" s="62">
        <f>'6Б'!AR2</f>
        <v>4</v>
      </c>
      <c r="J17" s="63">
        <f>'1'!S47</f>
        <v>6.0606060606060608E-2</v>
      </c>
    </row>
    <row r="18" spans="1:10" ht="14.4" x14ac:dyDescent="0.3">
      <c r="A18" s="41">
        <v>16</v>
      </c>
      <c r="B18" t="s">
        <v>72</v>
      </c>
      <c r="C18" s="74">
        <v>1</v>
      </c>
      <c r="D18" s="74">
        <v>42.11</v>
      </c>
      <c r="E18" s="74">
        <v>43.8</v>
      </c>
      <c r="F18" s="62"/>
      <c r="G18" s="44">
        <f t="shared" si="1"/>
        <v>0.90151515151515149</v>
      </c>
      <c r="H18" s="62">
        <f>'6А'!AS2</f>
        <v>5</v>
      </c>
      <c r="I18" s="62">
        <f>'6Б'!AS2</f>
        <v>8</v>
      </c>
      <c r="J18" s="63">
        <f>'1'!T47</f>
        <v>9.8484848484848481E-2</v>
      </c>
    </row>
    <row r="19" spans="1:10" ht="14.4" x14ac:dyDescent="0.3">
      <c r="A19" s="41">
        <v>17</v>
      </c>
      <c r="B19" t="s">
        <v>73</v>
      </c>
      <c r="C19" s="74">
        <v>2</v>
      </c>
      <c r="D19" s="74">
        <v>42.11</v>
      </c>
      <c r="E19" s="74">
        <v>54.17</v>
      </c>
      <c r="F19" s="62"/>
      <c r="G19" s="44">
        <f t="shared" si="1"/>
        <v>0.93939393939393945</v>
      </c>
      <c r="H19" s="62">
        <f>'6А'!AT2</f>
        <v>4</v>
      </c>
      <c r="I19" s="62">
        <f>'6Б'!AT2</f>
        <v>4</v>
      </c>
      <c r="J19" s="63">
        <f>'1'!U47</f>
        <v>6.0606060606060608E-2</v>
      </c>
    </row>
    <row r="20" spans="1:10" ht="14.4" x14ac:dyDescent="0.3">
      <c r="A20" s="41">
        <v>18</v>
      </c>
      <c r="B20" t="s">
        <v>74</v>
      </c>
      <c r="C20" s="74">
        <v>2</v>
      </c>
      <c r="D20" s="74">
        <v>44.74</v>
      </c>
      <c r="E20" s="74">
        <v>50.64</v>
      </c>
      <c r="F20" s="62"/>
      <c r="G20" s="44">
        <f t="shared" si="1"/>
        <v>0.95454545454545459</v>
      </c>
      <c r="H20" s="62">
        <f>'6А'!AU2</f>
        <v>1</v>
      </c>
      <c r="I20" s="62">
        <f>'6Б'!AU2</f>
        <v>5</v>
      </c>
      <c r="J20" s="63">
        <f>'1'!V47</f>
        <v>4.5454545454545456E-2</v>
      </c>
    </row>
    <row r="21" spans="1:10" ht="14.4" x14ac:dyDescent="0.3">
      <c r="A21" s="41">
        <v>19</v>
      </c>
      <c r="B21" t="s">
        <v>75</v>
      </c>
      <c r="C21" s="74">
        <v>1</v>
      </c>
      <c r="D21" s="74">
        <v>55.26</v>
      </c>
      <c r="E21" s="74">
        <v>57.69</v>
      </c>
      <c r="F21" s="62"/>
      <c r="G21" s="44">
        <f t="shared" si="1"/>
        <v>0.93939393939393945</v>
      </c>
      <c r="H21" s="62">
        <f>'6А'!AV2</f>
        <v>4</v>
      </c>
      <c r="I21" s="62">
        <f>'6Б'!AV2</f>
        <v>4</v>
      </c>
      <c r="J21" s="63">
        <f>'1'!W47</f>
        <v>6.0606060606060608E-2</v>
      </c>
    </row>
    <row r="22" spans="1:10" ht="14.4" x14ac:dyDescent="0.3">
      <c r="A22" s="41">
        <v>20</v>
      </c>
      <c r="B22" t="s">
        <v>76</v>
      </c>
      <c r="C22" s="74">
        <v>1</v>
      </c>
      <c r="D22" s="74">
        <v>52.63</v>
      </c>
      <c r="E22" s="74">
        <v>62.61</v>
      </c>
      <c r="F22" s="62"/>
      <c r="G22" s="44">
        <f t="shared" si="1"/>
        <v>0.93939393939393945</v>
      </c>
      <c r="H22" s="62">
        <f>'6А'!AW2</f>
        <v>2</v>
      </c>
      <c r="I22" s="62">
        <f>'6Б'!AW2</f>
        <v>6</v>
      </c>
      <c r="J22" s="63">
        <f>'1'!X47</f>
        <v>6.0606060606060608E-2</v>
      </c>
    </row>
    <row r="23" spans="1:10" ht="14.4" x14ac:dyDescent="0.3">
      <c r="A23" s="41">
        <v>21</v>
      </c>
      <c r="B23" t="s">
        <v>77</v>
      </c>
      <c r="C23" s="74">
        <v>1</v>
      </c>
      <c r="D23" s="74">
        <v>50</v>
      </c>
      <c r="E23" s="74">
        <v>72.650000000000006</v>
      </c>
      <c r="F23" s="62"/>
      <c r="G23" s="44">
        <f t="shared" si="1"/>
        <v>0.94696969696969702</v>
      </c>
      <c r="H23" s="62">
        <f>'6А'!AX2</f>
        <v>4</v>
      </c>
      <c r="I23" s="62">
        <f>'6Б'!AX2</f>
        <v>3</v>
      </c>
      <c r="J23" s="63">
        <f>'1'!Y47</f>
        <v>5.3030303030303032E-2</v>
      </c>
    </row>
  </sheetData>
  <mergeCells count="1">
    <mergeCell ref="H1:J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3"/>
  <sheetViews>
    <sheetView topLeftCell="B4" zoomScale="70" zoomScaleNormal="70" workbookViewId="0">
      <selection activeCell="E5" sqref="E5:Y5"/>
    </sheetView>
  </sheetViews>
  <sheetFormatPr defaultRowHeight="14.4" x14ac:dyDescent="0.3"/>
  <cols>
    <col min="1" max="1" width="4" bestFit="1" customWidth="1"/>
    <col min="2" max="2" width="11.109375" customWidth="1"/>
    <col min="3" max="3" width="8.44140625" style="3" bestFit="1" customWidth="1"/>
    <col min="4" max="4" width="8.44140625" style="3" customWidth="1"/>
    <col min="5" max="25" width="6.6640625" customWidth="1"/>
    <col min="26" max="26" width="7.5546875" style="30" customWidth="1"/>
    <col min="27" max="27" width="8.6640625" style="3" bestFit="1" customWidth="1"/>
    <col min="30" max="54" width="7.33203125" customWidth="1"/>
  </cols>
  <sheetData>
    <row r="1" spans="1:56" x14ac:dyDescent="0.3">
      <c r="D1" s="31" t="s">
        <v>35</v>
      </c>
      <c r="E1" s="4">
        <f>'1'!E1</f>
        <v>0</v>
      </c>
      <c r="F1" s="4">
        <f>'1'!F1</f>
        <v>0</v>
      </c>
      <c r="G1" s="4">
        <f>'1'!G1</f>
        <v>0</v>
      </c>
      <c r="H1" s="4">
        <f>'1'!H1</f>
        <v>0</v>
      </c>
      <c r="I1" s="4">
        <f>'1'!I1</f>
        <v>0</v>
      </c>
      <c r="J1" s="4">
        <f>'1'!J1</f>
        <v>0</v>
      </c>
      <c r="K1" s="4">
        <f>'1'!K1</f>
        <v>0</v>
      </c>
      <c r="L1" s="4">
        <f>'1'!L1</f>
        <v>0</v>
      </c>
      <c r="M1" s="4">
        <f>'1'!M1</f>
        <v>0</v>
      </c>
      <c r="N1" s="4">
        <f>'1'!N1</f>
        <v>0</v>
      </c>
      <c r="O1" s="4">
        <f>'1'!O1</f>
        <v>0</v>
      </c>
      <c r="P1" s="4">
        <f>'1'!P1</f>
        <v>0</v>
      </c>
      <c r="Q1" s="4">
        <f>'1'!Q1</f>
        <v>0</v>
      </c>
      <c r="R1" s="4">
        <f>'1'!R1</f>
        <v>0</v>
      </c>
      <c r="S1" s="4">
        <f>'1'!S1</f>
        <v>0</v>
      </c>
      <c r="T1" s="4">
        <f>'1'!T1</f>
        <v>0</v>
      </c>
      <c r="U1" s="4">
        <f>'1'!U1</f>
        <v>0</v>
      </c>
      <c r="V1" s="4">
        <f>'1'!V1</f>
        <v>0</v>
      </c>
      <c r="W1" s="4">
        <f>'1'!W1</f>
        <v>0</v>
      </c>
      <c r="X1" s="4">
        <f>'1'!X1</f>
        <v>0</v>
      </c>
      <c r="Y1" s="4">
        <f>'1'!Y1</f>
        <v>0</v>
      </c>
      <c r="AB1" s="5">
        <f>SUM(E1:Y1)</f>
        <v>0</v>
      </c>
      <c r="AD1" s="72">
        <v>33</v>
      </c>
      <c r="BC1" s="102" t="s">
        <v>10</v>
      </c>
      <c r="BD1" s="103"/>
    </row>
    <row r="2" spans="1:56" x14ac:dyDescent="0.3">
      <c r="AD2" s="2">
        <f t="shared" ref="AD2:AX2" si="0">COUNTIF(E6:E23,E1)</f>
        <v>0</v>
      </c>
      <c r="AE2" s="2">
        <f t="shared" si="0"/>
        <v>0</v>
      </c>
      <c r="AF2" s="2">
        <f t="shared" si="0"/>
        <v>0</v>
      </c>
      <c r="AG2" s="2">
        <f t="shared" si="0"/>
        <v>5</v>
      </c>
      <c r="AH2" s="2">
        <f t="shared" si="0"/>
        <v>0</v>
      </c>
      <c r="AI2" s="2">
        <f t="shared" si="0"/>
        <v>4</v>
      </c>
      <c r="AJ2" s="2">
        <f t="shared" si="0"/>
        <v>4</v>
      </c>
      <c r="AK2" s="2">
        <f t="shared" si="0"/>
        <v>0</v>
      </c>
      <c r="AL2" s="2">
        <f t="shared" si="0"/>
        <v>0</v>
      </c>
      <c r="AM2" s="2">
        <f t="shared" si="0"/>
        <v>1</v>
      </c>
      <c r="AN2" s="2">
        <f t="shared" si="0"/>
        <v>10</v>
      </c>
      <c r="AO2" s="2">
        <f t="shared" si="0"/>
        <v>3</v>
      </c>
      <c r="AP2" s="2">
        <f t="shared" si="0"/>
        <v>7</v>
      </c>
      <c r="AQ2" s="2">
        <f t="shared" si="0"/>
        <v>3</v>
      </c>
      <c r="AR2" s="2">
        <f t="shared" si="0"/>
        <v>4</v>
      </c>
      <c r="AS2" s="2">
        <f t="shared" si="0"/>
        <v>5</v>
      </c>
      <c r="AT2" s="2">
        <f t="shared" si="0"/>
        <v>4</v>
      </c>
      <c r="AU2" s="2">
        <f t="shared" si="0"/>
        <v>1</v>
      </c>
      <c r="AV2" s="2">
        <f t="shared" si="0"/>
        <v>4</v>
      </c>
      <c r="AW2" s="2">
        <f t="shared" si="0"/>
        <v>2</v>
      </c>
      <c r="AX2" s="2">
        <f t="shared" si="0"/>
        <v>4</v>
      </c>
      <c r="AY2" s="2" t="e">
        <f>COUNTIF(#REF!,#REF!)</f>
        <v>#REF!</v>
      </c>
      <c r="AZ2" s="2" t="e">
        <f>COUNTIF(#REF!,#REF!)</f>
        <v>#REF!</v>
      </c>
      <c r="BA2" s="2" t="e">
        <f>COUNTIF(#REF!,#REF!)</f>
        <v>#REF!</v>
      </c>
      <c r="BB2" s="2" t="e">
        <f>COUNTIF(#REF!,#REF!)</f>
        <v>#REF!</v>
      </c>
      <c r="BC2" s="102" t="s">
        <v>11</v>
      </c>
      <c r="BD2" s="103"/>
    </row>
    <row r="3" spans="1:56" x14ac:dyDescent="0.3">
      <c r="A3" s="79" t="s">
        <v>0</v>
      </c>
      <c r="B3" s="79" t="s">
        <v>1</v>
      </c>
      <c r="C3" s="79" t="s">
        <v>3</v>
      </c>
      <c r="D3" s="79" t="s">
        <v>36</v>
      </c>
      <c r="E3" s="82" t="s">
        <v>6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4" t="s">
        <v>4</v>
      </c>
      <c r="AA3" s="84" t="s">
        <v>5</v>
      </c>
      <c r="AB3" s="79" t="s">
        <v>7</v>
      </c>
      <c r="AD3" s="2">
        <f t="shared" ref="AD3:AN3" si="1">$AD$1-AD2-AD5-AD4</f>
        <v>33</v>
      </c>
      <c r="AE3" s="2">
        <f t="shared" si="1"/>
        <v>33</v>
      </c>
      <c r="AF3" s="2">
        <f t="shared" si="1"/>
        <v>33</v>
      </c>
      <c r="AG3" s="2">
        <f t="shared" si="1"/>
        <v>23</v>
      </c>
      <c r="AH3" s="2">
        <f t="shared" si="1"/>
        <v>33</v>
      </c>
      <c r="AI3" s="2">
        <f t="shared" si="1"/>
        <v>25</v>
      </c>
      <c r="AJ3" s="2">
        <f t="shared" si="1"/>
        <v>25</v>
      </c>
      <c r="AK3" s="2">
        <f t="shared" si="1"/>
        <v>33</v>
      </c>
      <c r="AL3" s="2">
        <f t="shared" si="1"/>
        <v>33</v>
      </c>
      <c r="AM3" s="2">
        <f t="shared" si="1"/>
        <v>31</v>
      </c>
      <c r="AN3" s="2">
        <f t="shared" si="1"/>
        <v>13</v>
      </c>
      <c r="AO3" s="2">
        <f t="shared" ref="AO3" si="2">$AD$1-AO2-AO5-AO4</f>
        <v>27</v>
      </c>
      <c r="AP3" s="2">
        <f t="shared" ref="AP3" si="3">$AD$1-AP2-AP5-AP4</f>
        <v>19</v>
      </c>
      <c r="AQ3" s="2">
        <f t="shared" ref="AQ3" si="4">$AD$1-AQ2-AQ5-AQ4</f>
        <v>27</v>
      </c>
      <c r="AR3" s="2">
        <f t="shared" ref="AR3" si="5">$AD$1-AR2-AR5-AR4</f>
        <v>25</v>
      </c>
      <c r="AS3" s="2">
        <f t="shared" ref="AS3" si="6">$AD$1-AS2-AS5-AS4</f>
        <v>23</v>
      </c>
      <c r="AT3" s="2">
        <f t="shared" ref="AT3" si="7">$AD$1-AT2-AT5-AT4</f>
        <v>25</v>
      </c>
      <c r="AU3" s="2">
        <f t="shared" ref="AU3" si="8">$AD$1-AU2-AU5-AU4</f>
        <v>31</v>
      </c>
      <c r="AV3" s="2">
        <f t="shared" ref="AV3" si="9">$AD$1-AV2-AV5-AV4</f>
        <v>25</v>
      </c>
      <c r="AW3" s="2">
        <f t="shared" ref="AW3" si="10">$AD$1-AW2-AW5-AW4</f>
        <v>29</v>
      </c>
      <c r="AX3" s="2">
        <f t="shared" ref="AX3" si="11">$AD$1-AX2-AX5-AX4</f>
        <v>25</v>
      </c>
      <c r="AY3" s="2" t="e">
        <f t="shared" ref="AY3" si="12">$AD$1-AY2-AY5-AY4</f>
        <v>#REF!</v>
      </c>
      <c r="AZ3" s="2" t="e">
        <f t="shared" ref="AZ3" si="13">$AD$1-AZ2-AZ5-AZ4</f>
        <v>#REF!</v>
      </c>
      <c r="BA3" s="2" t="e">
        <f t="shared" ref="BA3" si="14">$AD$1-BA2-BA5-BA4</f>
        <v>#REF!</v>
      </c>
      <c r="BB3" s="2" t="e">
        <f t="shared" ref="BB3" si="15">$AD$1-BB2-BB5-BB4</f>
        <v>#REF!</v>
      </c>
      <c r="BC3" s="102" t="s">
        <v>12</v>
      </c>
      <c r="BD3" s="103"/>
    </row>
    <row r="4" spans="1:56" x14ac:dyDescent="0.3">
      <c r="A4" s="80"/>
      <c r="B4" s="80"/>
      <c r="C4" s="80"/>
      <c r="D4" s="80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85"/>
      <c r="AA4" s="85"/>
      <c r="AB4" s="80"/>
      <c r="AD4" s="2">
        <f t="shared" ref="AD4:AX4" si="16">COUNTIF(E6:E23,"=N  ")</f>
        <v>0</v>
      </c>
      <c r="AE4" s="2">
        <f t="shared" si="16"/>
        <v>0</v>
      </c>
      <c r="AF4" s="2">
        <f t="shared" si="16"/>
        <v>0</v>
      </c>
      <c r="AG4" s="2">
        <f t="shared" si="16"/>
        <v>0</v>
      </c>
      <c r="AH4" s="2">
        <f t="shared" si="16"/>
        <v>0</v>
      </c>
      <c r="AI4" s="2">
        <f t="shared" si="16"/>
        <v>0</v>
      </c>
      <c r="AJ4" s="2">
        <f t="shared" si="16"/>
        <v>0</v>
      </c>
      <c r="AK4" s="2">
        <f t="shared" si="16"/>
        <v>0</v>
      </c>
      <c r="AL4" s="2">
        <f t="shared" si="16"/>
        <v>0</v>
      </c>
      <c r="AM4" s="2">
        <f t="shared" si="16"/>
        <v>0</v>
      </c>
      <c r="AN4" s="2">
        <f t="shared" si="16"/>
        <v>0</v>
      </c>
      <c r="AO4" s="2">
        <f t="shared" si="16"/>
        <v>0</v>
      </c>
      <c r="AP4" s="2">
        <f t="shared" si="16"/>
        <v>0</v>
      </c>
      <c r="AQ4" s="2">
        <f t="shared" si="16"/>
        <v>0</v>
      </c>
      <c r="AR4" s="2">
        <f t="shared" si="16"/>
        <v>0</v>
      </c>
      <c r="AS4" s="2">
        <f t="shared" si="16"/>
        <v>0</v>
      </c>
      <c r="AT4" s="2">
        <f t="shared" si="16"/>
        <v>0</v>
      </c>
      <c r="AU4" s="2">
        <f t="shared" si="16"/>
        <v>0</v>
      </c>
      <c r="AV4" s="2">
        <f t="shared" si="16"/>
        <v>0</v>
      </c>
      <c r="AW4" s="2">
        <f t="shared" si="16"/>
        <v>0</v>
      </c>
      <c r="AX4" s="2">
        <f t="shared" si="16"/>
        <v>0</v>
      </c>
      <c r="AY4" s="2" t="e">
        <f>COUNTIF(#REF!,"=N  ")</f>
        <v>#REF!</v>
      </c>
      <c r="AZ4" s="2" t="e">
        <f>COUNTIF(#REF!,"=N  ")</f>
        <v>#REF!</v>
      </c>
      <c r="BA4" s="2" t="e">
        <f>COUNTIF(#REF!,"=N  ")</f>
        <v>#REF!</v>
      </c>
      <c r="BB4" s="2" t="e">
        <f>COUNTIF(#REF!,"=N  ")</f>
        <v>#REF!</v>
      </c>
      <c r="BC4" s="102" t="s">
        <v>9</v>
      </c>
      <c r="BD4" s="103"/>
    </row>
    <row r="5" spans="1:56" ht="15" thickBot="1" x14ac:dyDescent="0.35">
      <c r="A5" s="81"/>
      <c r="B5" s="81"/>
      <c r="C5" s="81"/>
      <c r="D5" s="81"/>
      <c r="E5" s="76" t="s">
        <v>115</v>
      </c>
      <c r="F5" s="76" t="s">
        <v>116</v>
      </c>
      <c r="G5" s="76" t="s">
        <v>117</v>
      </c>
      <c r="H5" s="76" t="s">
        <v>118</v>
      </c>
      <c r="I5" s="76" t="s">
        <v>119</v>
      </c>
      <c r="J5" s="76" t="s">
        <v>120</v>
      </c>
      <c r="K5" s="76" t="s">
        <v>121</v>
      </c>
      <c r="L5" s="76">
        <v>3</v>
      </c>
      <c r="M5" s="76">
        <v>4.0999999999999996</v>
      </c>
      <c r="N5" s="76">
        <v>4.2</v>
      </c>
      <c r="O5" s="76">
        <v>5.0999999999999996</v>
      </c>
      <c r="P5" s="76">
        <v>5.2</v>
      </c>
      <c r="Q5" s="76">
        <v>6.1</v>
      </c>
      <c r="R5" s="76">
        <v>6.2</v>
      </c>
      <c r="S5" s="76">
        <v>7.1</v>
      </c>
      <c r="T5" s="76">
        <v>7.2</v>
      </c>
      <c r="U5" s="76">
        <v>8</v>
      </c>
      <c r="V5" s="76">
        <v>9</v>
      </c>
      <c r="W5" s="76">
        <v>10</v>
      </c>
      <c r="X5" s="76">
        <v>11</v>
      </c>
      <c r="Y5" s="77">
        <v>12</v>
      </c>
      <c r="Z5" s="100"/>
      <c r="AA5" s="100"/>
      <c r="AB5" s="81"/>
      <c r="AD5" s="2">
        <f t="shared" ref="AD5:AX5" si="17">COUNTIF(E6:E23,"=0")</f>
        <v>0</v>
      </c>
      <c r="AE5" s="2">
        <f t="shared" si="17"/>
        <v>0</v>
      </c>
      <c r="AF5" s="2">
        <f t="shared" si="17"/>
        <v>0</v>
      </c>
      <c r="AG5" s="2">
        <f t="shared" si="17"/>
        <v>5</v>
      </c>
      <c r="AH5" s="2">
        <f t="shared" si="17"/>
        <v>0</v>
      </c>
      <c r="AI5" s="2">
        <f t="shared" si="17"/>
        <v>4</v>
      </c>
      <c r="AJ5" s="2">
        <f t="shared" si="17"/>
        <v>4</v>
      </c>
      <c r="AK5" s="2">
        <f t="shared" si="17"/>
        <v>0</v>
      </c>
      <c r="AL5" s="2">
        <f t="shared" si="17"/>
        <v>0</v>
      </c>
      <c r="AM5" s="2">
        <f t="shared" si="17"/>
        <v>1</v>
      </c>
      <c r="AN5" s="2">
        <f t="shared" si="17"/>
        <v>10</v>
      </c>
      <c r="AO5" s="2">
        <f t="shared" si="17"/>
        <v>3</v>
      </c>
      <c r="AP5" s="2">
        <f t="shared" si="17"/>
        <v>7</v>
      </c>
      <c r="AQ5" s="2">
        <f t="shared" si="17"/>
        <v>3</v>
      </c>
      <c r="AR5" s="2">
        <f t="shared" si="17"/>
        <v>4</v>
      </c>
      <c r="AS5" s="2">
        <f t="shared" si="17"/>
        <v>5</v>
      </c>
      <c r="AT5" s="2">
        <f t="shared" si="17"/>
        <v>4</v>
      </c>
      <c r="AU5" s="2">
        <f t="shared" si="17"/>
        <v>1</v>
      </c>
      <c r="AV5" s="2">
        <f t="shared" si="17"/>
        <v>4</v>
      </c>
      <c r="AW5" s="2">
        <f t="shared" si="17"/>
        <v>2</v>
      </c>
      <c r="AX5" s="2">
        <f t="shared" si="17"/>
        <v>4</v>
      </c>
      <c r="AY5" s="2" t="e">
        <f>COUNTIF(#REF!,"=0")</f>
        <v>#REF!</v>
      </c>
      <c r="AZ5" s="2" t="e">
        <f>COUNTIF(#REF!,"=0")</f>
        <v>#REF!</v>
      </c>
      <c r="BA5" s="2" t="e">
        <f>COUNTIF(#REF!,"=0")</f>
        <v>#REF!</v>
      </c>
      <c r="BB5" s="2" t="e">
        <f>COUNTIF(#REF!,"=0")</f>
        <v>#REF!</v>
      </c>
      <c r="BC5" s="102" t="s">
        <v>8</v>
      </c>
      <c r="BD5" s="103"/>
    </row>
    <row r="6" spans="1:56" x14ac:dyDescent="0.3">
      <c r="A6" s="1">
        <v>1</v>
      </c>
      <c r="B6" s="1" t="s">
        <v>97</v>
      </c>
      <c r="C6" s="2">
        <v>1</v>
      </c>
      <c r="D6" s="74" t="s">
        <v>55</v>
      </c>
      <c r="E6" s="74">
        <v>3</v>
      </c>
      <c r="F6" s="74">
        <v>3</v>
      </c>
      <c r="G6" s="74">
        <v>1</v>
      </c>
      <c r="H6" s="74">
        <v>0</v>
      </c>
      <c r="I6" s="74">
        <v>2</v>
      </c>
      <c r="J6" s="74">
        <v>1</v>
      </c>
      <c r="K6" s="74">
        <v>1</v>
      </c>
      <c r="L6" s="74">
        <v>1</v>
      </c>
      <c r="M6" s="74" t="s">
        <v>56</v>
      </c>
      <c r="N6" s="74">
        <v>1</v>
      </c>
      <c r="O6" s="74">
        <v>0</v>
      </c>
      <c r="P6" s="74" t="s">
        <v>56</v>
      </c>
      <c r="Q6" s="74">
        <v>2</v>
      </c>
      <c r="R6" s="74">
        <v>1</v>
      </c>
      <c r="S6" s="74">
        <v>1</v>
      </c>
      <c r="T6" s="74">
        <v>1</v>
      </c>
      <c r="U6" s="74">
        <v>2</v>
      </c>
      <c r="V6" s="74">
        <v>2</v>
      </c>
      <c r="W6" s="74">
        <v>1</v>
      </c>
      <c r="X6" s="74">
        <v>1</v>
      </c>
      <c r="Y6" s="74">
        <v>1</v>
      </c>
      <c r="Z6" s="74">
        <v>25</v>
      </c>
      <c r="AA6" s="74">
        <v>3</v>
      </c>
      <c r="AB6" s="6">
        <v>55.5</v>
      </c>
    </row>
    <row r="7" spans="1:56" x14ac:dyDescent="0.3">
      <c r="A7" s="1">
        <v>2</v>
      </c>
      <c r="B7" s="1" t="s">
        <v>98</v>
      </c>
      <c r="C7" s="2">
        <v>2</v>
      </c>
      <c r="D7" s="74" t="s">
        <v>55</v>
      </c>
      <c r="E7" s="74">
        <v>1</v>
      </c>
      <c r="F7" s="74">
        <v>3</v>
      </c>
      <c r="G7" s="74">
        <v>2</v>
      </c>
      <c r="H7" s="74">
        <v>0</v>
      </c>
      <c r="I7" s="74">
        <v>1</v>
      </c>
      <c r="J7" s="74">
        <v>0</v>
      </c>
      <c r="K7" s="74">
        <v>0</v>
      </c>
      <c r="L7" s="74">
        <v>1</v>
      </c>
      <c r="M7" s="74">
        <v>2</v>
      </c>
      <c r="N7" s="74">
        <v>1</v>
      </c>
      <c r="O7" s="74">
        <v>1</v>
      </c>
      <c r="P7" s="74">
        <v>0</v>
      </c>
      <c r="Q7" s="74" t="s">
        <v>56</v>
      </c>
      <c r="R7" s="74">
        <v>1</v>
      </c>
      <c r="S7" s="74">
        <v>2</v>
      </c>
      <c r="T7" s="74">
        <v>1</v>
      </c>
      <c r="U7" s="74">
        <v>1</v>
      </c>
      <c r="V7" s="74">
        <v>2</v>
      </c>
      <c r="W7" s="74">
        <v>1</v>
      </c>
      <c r="X7" s="74">
        <v>1</v>
      </c>
      <c r="Y7" s="74">
        <v>0</v>
      </c>
      <c r="Z7" s="74">
        <v>21</v>
      </c>
      <c r="AA7" s="74">
        <v>3</v>
      </c>
      <c r="AB7" s="6">
        <v>46.6</v>
      </c>
      <c r="AD7" s="66" t="s">
        <v>13</v>
      </c>
      <c r="AE7" s="14">
        <f>COUNTIF(AA6:AA23,"=2")</f>
        <v>0</v>
      </c>
      <c r="AF7" s="15">
        <f>AE7/$AD$1*100</f>
        <v>0</v>
      </c>
    </row>
    <row r="8" spans="1:56" x14ac:dyDescent="0.3">
      <c r="A8" s="1">
        <v>3</v>
      </c>
      <c r="B8" s="1" t="s">
        <v>99</v>
      </c>
      <c r="C8" s="2">
        <v>2</v>
      </c>
      <c r="D8" s="74" t="s">
        <v>55</v>
      </c>
      <c r="E8" s="74">
        <v>3</v>
      </c>
      <c r="F8" s="74">
        <v>3</v>
      </c>
      <c r="G8" s="74">
        <v>2</v>
      </c>
      <c r="H8" s="74">
        <v>0</v>
      </c>
      <c r="I8" s="74">
        <v>3</v>
      </c>
      <c r="J8" s="74">
        <v>3</v>
      </c>
      <c r="K8" s="74">
        <v>1</v>
      </c>
      <c r="L8" s="74">
        <v>2</v>
      </c>
      <c r="M8" s="74">
        <v>3</v>
      </c>
      <c r="N8" s="74">
        <v>1</v>
      </c>
      <c r="O8" s="74">
        <v>0</v>
      </c>
      <c r="P8" s="74" t="s">
        <v>56</v>
      </c>
      <c r="Q8" s="74">
        <v>2</v>
      </c>
      <c r="R8" s="74" t="s">
        <v>56</v>
      </c>
      <c r="S8" s="74">
        <v>2</v>
      </c>
      <c r="T8" s="74" t="s">
        <v>56</v>
      </c>
      <c r="U8" s="74">
        <v>1</v>
      </c>
      <c r="V8" s="74">
        <v>1</v>
      </c>
      <c r="W8" s="74">
        <v>1</v>
      </c>
      <c r="X8" s="74">
        <v>1</v>
      </c>
      <c r="Y8" s="74">
        <v>0</v>
      </c>
      <c r="Z8" s="74">
        <v>18</v>
      </c>
      <c r="AA8" s="74">
        <v>3</v>
      </c>
      <c r="AB8" s="6">
        <v>40</v>
      </c>
      <c r="AD8" s="67" t="s">
        <v>14</v>
      </c>
      <c r="AE8" s="8">
        <f>COUNTIF(AA6:AA23,"=3")</f>
        <v>6</v>
      </c>
      <c r="AF8" s="13">
        <f>AE8/$AD$1*100</f>
        <v>18.181818181818183</v>
      </c>
    </row>
    <row r="9" spans="1:56" x14ac:dyDescent="0.3">
      <c r="A9" s="1">
        <v>4</v>
      </c>
      <c r="B9" s="1" t="s">
        <v>100</v>
      </c>
      <c r="C9" s="2">
        <v>1</v>
      </c>
      <c r="D9" s="74" t="s">
        <v>55</v>
      </c>
      <c r="E9" s="74">
        <v>2</v>
      </c>
      <c r="F9" s="74">
        <v>3</v>
      </c>
      <c r="G9" s="74">
        <v>2</v>
      </c>
      <c r="H9" s="74">
        <v>3</v>
      </c>
      <c r="I9" s="74">
        <v>3</v>
      </c>
      <c r="J9" s="74">
        <v>2</v>
      </c>
      <c r="K9" s="74">
        <v>2</v>
      </c>
      <c r="L9" s="74">
        <v>1</v>
      </c>
      <c r="M9" s="74">
        <v>3</v>
      </c>
      <c r="N9" s="74">
        <v>2</v>
      </c>
      <c r="O9" s="74">
        <v>2</v>
      </c>
      <c r="P9" s="74">
        <v>2</v>
      </c>
      <c r="Q9" s="74">
        <v>0</v>
      </c>
      <c r="R9" s="74">
        <v>0</v>
      </c>
      <c r="S9" s="74">
        <v>2</v>
      </c>
      <c r="T9" s="74">
        <v>0</v>
      </c>
      <c r="U9" s="74">
        <v>0</v>
      </c>
      <c r="V9" s="74">
        <v>2</v>
      </c>
      <c r="W9" s="74">
        <v>1</v>
      </c>
      <c r="X9" s="74">
        <v>1</v>
      </c>
      <c r="Y9" s="74">
        <v>1</v>
      </c>
      <c r="Z9" s="74">
        <v>29</v>
      </c>
      <c r="AA9" s="74">
        <v>4</v>
      </c>
      <c r="AB9" s="6">
        <v>64.400000000000006</v>
      </c>
      <c r="AD9" s="68" t="s">
        <v>15</v>
      </c>
      <c r="AE9" s="11">
        <f>COUNTIF(AA6:AA23,"=4")</f>
        <v>11</v>
      </c>
      <c r="AF9" s="12">
        <f>AE9/$AD$1*100</f>
        <v>33.333333333333329</v>
      </c>
    </row>
    <row r="10" spans="1:56" x14ac:dyDescent="0.3">
      <c r="A10" s="1">
        <v>5</v>
      </c>
      <c r="B10" s="1" t="s">
        <v>101</v>
      </c>
      <c r="C10" s="2">
        <v>2</v>
      </c>
      <c r="D10" s="74" t="s">
        <v>55</v>
      </c>
      <c r="E10" s="74">
        <v>3</v>
      </c>
      <c r="F10" s="74">
        <v>3</v>
      </c>
      <c r="G10" s="74">
        <v>2</v>
      </c>
      <c r="H10" s="74">
        <v>2</v>
      </c>
      <c r="I10" s="74">
        <v>3</v>
      </c>
      <c r="J10" s="74">
        <v>2</v>
      </c>
      <c r="K10" s="74">
        <v>2</v>
      </c>
      <c r="L10" s="74">
        <v>1</v>
      </c>
      <c r="M10" s="74">
        <v>2</v>
      </c>
      <c r="N10" s="74">
        <v>2</v>
      </c>
      <c r="O10" s="74">
        <v>0</v>
      </c>
      <c r="P10" s="74">
        <v>0</v>
      </c>
      <c r="Q10" s="74" t="s">
        <v>56</v>
      </c>
      <c r="R10" s="74" t="s">
        <v>56</v>
      </c>
      <c r="S10" s="74">
        <v>2</v>
      </c>
      <c r="T10" s="74">
        <v>1</v>
      </c>
      <c r="U10" s="74">
        <v>1</v>
      </c>
      <c r="V10" s="74">
        <v>2</v>
      </c>
      <c r="W10" s="74">
        <v>0</v>
      </c>
      <c r="X10" s="74">
        <v>1</v>
      </c>
      <c r="Y10" s="74">
        <v>1</v>
      </c>
      <c r="Z10" s="74">
        <v>29</v>
      </c>
      <c r="AA10" s="74">
        <v>4</v>
      </c>
      <c r="AB10" s="6">
        <v>64.400000000000006</v>
      </c>
      <c r="AD10" s="69" t="s">
        <v>16</v>
      </c>
      <c r="AE10" s="9">
        <f>COUNTIF(AA6:AA23,"=5")</f>
        <v>1</v>
      </c>
      <c r="AF10" s="10">
        <f>AE10/$AD$1*100</f>
        <v>3.0303030303030303</v>
      </c>
    </row>
    <row r="11" spans="1:56" x14ac:dyDescent="0.3">
      <c r="A11" s="1">
        <v>6</v>
      </c>
      <c r="B11" s="1" t="s">
        <v>102</v>
      </c>
      <c r="C11" s="2">
        <v>2</v>
      </c>
      <c r="D11" s="74" t="s">
        <v>55</v>
      </c>
      <c r="E11" s="74">
        <v>2</v>
      </c>
      <c r="F11" s="74">
        <v>3</v>
      </c>
      <c r="G11" s="74">
        <v>2</v>
      </c>
      <c r="H11" s="74">
        <v>3</v>
      </c>
      <c r="I11" s="74">
        <v>3</v>
      </c>
      <c r="J11" s="74">
        <v>2</v>
      </c>
      <c r="K11" s="74">
        <v>2</v>
      </c>
      <c r="L11" s="74">
        <v>1</v>
      </c>
      <c r="M11" s="74">
        <v>3</v>
      </c>
      <c r="N11" s="74">
        <v>2</v>
      </c>
      <c r="O11" s="74">
        <v>2</v>
      </c>
      <c r="P11" s="74">
        <v>2</v>
      </c>
      <c r="Q11" s="74">
        <v>0</v>
      </c>
      <c r="R11" s="74">
        <v>0</v>
      </c>
      <c r="S11" s="74">
        <v>2</v>
      </c>
      <c r="T11" s="74">
        <v>0</v>
      </c>
      <c r="U11" s="74">
        <v>0</v>
      </c>
      <c r="V11" s="74">
        <v>2</v>
      </c>
      <c r="W11" s="74">
        <v>1</v>
      </c>
      <c r="X11" s="74">
        <v>1</v>
      </c>
      <c r="Y11" s="74">
        <v>1</v>
      </c>
      <c r="Z11" s="74">
        <v>34</v>
      </c>
      <c r="AA11" s="74">
        <v>4</v>
      </c>
      <c r="AB11" s="6">
        <v>75.5</v>
      </c>
    </row>
    <row r="12" spans="1:56" x14ac:dyDescent="0.3">
      <c r="A12" s="1">
        <v>7</v>
      </c>
      <c r="B12" s="1" t="s">
        <v>103</v>
      </c>
      <c r="C12" s="2">
        <v>2</v>
      </c>
      <c r="D12" s="74" t="s">
        <v>55</v>
      </c>
      <c r="E12" s="74">
        <v>3</v>
      </c>
      <c r="F12" s="74">
        <v>3</v>
      </c>
      <c r="G12" s="74">
        <v>2</v>
      </c>
      <c r="H12" s="74">
        <v>1</v>
      </c>
      <c r="I12" s="74">
        <v>3</v>
      </c>
      <c r="J12" s="74">
        <v>1</v>
      </c>
      <c r="K12" s="74">
        <v>2</v>
      </c>
      <c r="L12" s="74">
        <v>2</v>
      </c>
      <c r="M12" s="74">
        <v>3</v>
      </c>
      <c r="N12" s="74">
        <v>2</v>
      </c>
      <c r="O12" s="74">
        <v>0</v>
      </c>
      <c r="P12" s="74" t="s">
        <v>56</v>
      </c>
      <c r="Q12" s="74">
        <v>2</v>
      </c>
      <c r="R12" s="74">
        <v>1</v>
      </c>
      <c r="S12" s="74">
        <v>0</v>
      </c>
      <c r="T12" s="74" t="s">
        <v>56</v>
      </c>
      <c r="U12" s="74">
        <v>2</v>
      </c>
      <c r="V12" s="74">
        <v>2</v>
      </c>
      <c r="W12" s="74">
        <v>1</v>
      </c>
      <c r="X12" s="74">
        <v>1</v>
      </c>
      <c r="Y12" s="74">
        <v>1</v>
      </c>
      <c r="Z12" s="74">
        <v>32</v>
      </c>
      <c r="AA12" s="74">
        <v>4</v>
      </c>
      <c r="AB12" s="6">
        <v>71.099999999999994</v>
      </c>
      <c r="AD12" s="101" t="s">
        <v>52</v>
      </c>
      <c r="AE12" s="101"/>
      <c r="AF12" s="65">
        <f>COUNTIF(AB6:AB23,100)</f>
        <v>0</v>
      </c>
    </row>
    <row r="13" spans="1:56" x14ac:dyDescent="0.3">
      <c r="A13" s="1">
        <v>8</v>
      </c>
      <c r="B13" s="1" t="s">
        <v>104</v>
      </c>
      <c r="C13" s="2">
        <v>2</v>
      </c>
      <c r="D13" s="74" t="s">
        <v>55</v>
      </c>
      <c r="E13" s="74">
        <v>3</v>
      </c>
      <c r="F13" s="74">
        <v>3</v>
      </c>
      <c r="G13" s="74">
        <v>2</v>
      </c>
      <c r="H13" s="74">
        <v>2</v>
      </c>
      <c r="I13" s="74">
        <v>3</v>
      </c>
      <c r="J13" s="74">
        <v>2</v>
      </c>
      <c r="K13" s="74">
        <v>2</v>
      </c>
      <c r="L13" s="74">
        <v>1</v>
      </c>
      <c r="M13" s="74">
        <v>2</v>
      </c>
      <c r="N13" s="74">
        <v>2</v>
      </c>
      <c r="O13" s="74">
        <v>0</v>
      </c>
      <c r="P13" s="74">
        <v>0</v>
      </c>
      <c r="Q13" s="74" t="s">
        <v>56</v>
      </c>
      <c r="R13" s="74" t="s">
        <v>56</v>
      </c>
      <c r="S13" s="74">
        <v>2</v>
      </c>
      <c r="T13" s="74">
        <v>1</v>
      </c>
      <c r="U13" s="74">
        <v>1</v>
      </c>
      <c r="V13" s="74">
        <v>2</v>
      </c>
      <c r="W13" s="74">
        <v>0</v>
      </c>
      <c r="X13" s="74">
        <v>1</v>
      </c>
      <c r="Y13" s="74">
        <v>1</v>
      </c>
      <c r="Z13" s="74">
        <v>30</v>
      </c>
      <c r="AA13" s="74">
        <v>4</v>
      </c>
      <c r="AB13" s="6">
        <v>66.599999999999994</v>
      </c>
      <c r="AD13" s="96" t="s">
        <v>17</v>
      </c>
      <c r="AE13" s="97"/>
      <c r="AF13" s="7">
        <f>SUM(AE8:AE10)/$AD$1*100</f>
        <v>54.54545454545454</v>
      </c>
    </row>
    <row r="14" spans="1:56" x14ac:dyDescent="0.3">
      <c r="A14" s="1">
        <v>9</v>
      </c>
      <c r="B14" s="1" t="s">
        <v>105</v>
      </c>
      <c r="C14" s="2">
        <v>1</v>
      </c>
      <c r="D14" s="74" t="s">
        <v>55</v>
      </c>
      <c r="E14" s="74">
        <v>2</v>
      </c>
      <c r="F14" s="74">
        <v>2</v>
      </c>
      <c r="G14" s="74">
        <v>2</v>
      </c>
      <c r="H14" s="74">
        <v>3</v>
      </c>
      <c r="I14" s="74">
        <v>3</v>
      </c>
      <c r="J14" s="74">
        <v>3</v>
      </c>
      <c r="K14" s="74">
        <v>2</v>
      </c>
      <c r="L14" s="74">
        <v>1</v>
      </c>
      <c r="M14" s="74">
        <v>2</v>
      </c>
      <c r="N14" s="74">
        <v>1</v>
      </c>
      <c r="O14" s="74">
        <v>2</v>
      </c>
      <c r="P14" s="74">
        <v>2</v>
      </c>
      <c r="Q14" s="74">
        <v>0</v>
      </c>
      <c r="R14" s="74" t="s">
        <v>56</v>
      </c>
      <c r="S14" s="74">
        <v>2</v>
      </c>
      <c r="T14" s="74">
        <v>0</v>
      </c>
      <c r="U14" s="74">
        <v>1</v>
      </c>
      <c r="V14" s="74">
        <v>2</v>
      </c>
      <c r="W14" s="74">
        <v>0</v>
      </c>
      <c r="X14" s="74">
        <v>0</v>
      </c>
      <c r="Y14" s="74">
        <v>0</v>
      </c>
      <c r="Z14" s="74">
        <v>30</v>
      </c>
      <c r="AA14" s="74">
        <v>4</v>
      </c>
      <c r="AB14" s="6">
        <v>66.599999999999994</v>
      </c>
      <c r="AD14" s="96" t="s">
        <v>31</v>
      </c>
      <c r="AE14" s="97"/>
      <c r="AF14" s="7">
        <f>SUM(AE9:AE10)/$AD$1*100</f>
        <v>36.363636363636367</v>
      </c>
    </row>
    <row r="15" spans="1:56" x14ac:dyDescent="0.3">
      <c r="A15" s="1">
        <v>10</v>
      </c>
      <c r="B15" s="1" t="s">
        <v>106</v>
      </c>
      <c r="C15" s="2">
        <v>1</v>
      </c>
      <c r="D15" s="74" t="s">
        <v>55</v>
      </c>
      <c r="E15" s="74">
        <v>2</v>
      </c>
      <c r="F15" s="74">
        <v>3</v>
      </c>
      <c r="G15" s="74">
        <v>2</v>
      </c>
      <c r="H15" s="74">
        <v>1</v>
      </c>
      <c r="I15" s="74">
        <v>3</v>
      </c>
      <c r="J15" s="74">
        <v>0</v>
      </c>
      <c r="K15" s="74">
        <v>2</v>
      </c>
      <c r="L15" s="74">
        <v>2</v>
      </c>
      <c r="M15" s="74">
        <v>3</v>
      </c>
      <c r="N15" s="74">
        <v>1</v>
      </c>
      <c r="O15" s="74">
        <v>0</v>
      </c>
      <c r="P15" s="74" t="s">
        <v>56</v>
      </c>
      <c r="Q15" s="74">
        <v>0</v>
      </c>
      <c r="R15" s="74">
        <v>1</v>
      </c>
      <c r="S15" s="74">
        <v>2</v>
      </c>
      <c r="T15" s="74">
        <v>1</v>
      </c>
      <c r="U15" s="74">
        <v>1</v>
      </c>
      <c r="V15" s="74">
        <v>2</v>
      </c>
      <c r="W15" s="74">
        <v>1</v>
      </c>
      <c r="X15" s="74">
        <v>1</v>
      </c>
      <c r="Y15" s="74">
        <v>1</v>
      </c>
      <c r="Z15" s="74">
        <v>29</v>
      </c>
      <c r="AA15" s="74">
        <v>4</v>
      </c>
      <c r="AB15" s="6">
        <v>64.400000000000006</v>
      </c>
      <c r="AD15" s="96" t="s">
        <v>28</v>
      </c>
      <c r="AE15" s="97"/>
      <c r="AF15" s="7">
        <f>AVERAGE(Z6:Z23)</f>
        <v>28.277777777777779</v>
      </c>
    </row>
    <row r="16" spans="1:56" x14ac:dyDescent="0.3">
      <c r="A16" s="1">
        <v>11</v>
      </c>
      <c r="B16" s="1" t="s">
        <v>107</v>
      </c>
      <c r="C16" s="2">
        <v>1</v>
      </c>
      <c r="D16" s="74" t="s">
        <v>55</v>
      </c>
      <c r="E16" s="74">
        <v>1</v>
      </c>
      <c r="F16" s="74">
        <v>2</v>
      </c>
      <c r="G16" s="74">
        <v>2</v>
      </c>
      <c r="H16" s="74">
        <v>0</v>
      </c>
      <c r="I16" s="74">
        <v>3</v>
      </c>
      <c r="J16" s="74">
        <v>0</v>
      </c>
      <c r="K16" s="74">
        <v>0</v>
      </c>
      <c r="L16" s="74">
        <v>1</v>
      </c>
      <c r="M16" s="74">
        <v>3</v>
      </c>
      <c r="N16" s="74" t="s">
        <v>56</v>
      </c>
      <c r="O16" s="74">
        <v>0</v>
      </c>
      <c r="P16" s="74" t="s">
        <v>56</v>
      </c>
      <c r="Q16" s="74">
        <v>0</v>
      </c>
      <c r="R16" s="74" t="s">
        <v>56</v>
      </c>
      <c r="S16" s="74">
        <v>0</v>
      </c>
      <c r="T16" s="74" t="s">
        <v>56</v>
      </c>
      <c r="U16" s="74">
        <v>2</v>
      </c>
      <c r="V16" s="74">
        <v>2</v>
      </c>
      <c r="W16" s="74">
        <v>1</v>
      </c>
      <c r="X16" s="74">
        <v>1</v>
      </c>
      <c r="Y16" s="74">
        <v>0</v>
      </c>
      <c r="Z16" s="74">
        <v>18</v>
      </c>
      <c r="AA16" s="74">
        <v>3</v>
      </c>
      <c r="AB16" s="6">
        <v>40</v>
      </c>
      <c r="AD16" s="96" t="s">
        <v>18</v>
      </c>
      <c r="AE16" s="97"/>
      <c r="AF16" s="7">
        <f>AVERAGE(AA6:AA23)</f>
        <v>3.7222222222222223</v>
      </c>
    </row>
    <row r="17" spans="1:33" x14ac:dyDescent="0.3">
      <c r="A17" s="1">
        <v>12</v>
      </c>
      <c r="B17" s="1" t="s">
        <v>108</v>
      </c>
      <c r="C17" s="2">
        <v>1</v>
      </c>
      <c r="D17" s="74" t="s">
        <v>55</v>
      </c>
      <c r="E17" s="74">
        <v>3</v>
      </c>
      <c r="F17" s="74">
        <v>3</v>
      </c>
      <c r="G17" s="74">
        <v>2</v>
      </c>
      <c r="H17" s="74">
        <v>2</v>
      </c>
      <c r="I17" s="74">
        <v>2</v>
      </c>
      <c r="J17" s="74">
        <v>3</v>
      </c>
      <c r="K17" s="74">
        <v>3</v>
      </c>
      <c r="L17" s="74">
        <v>1</v>
      </c>
      <c r="M17" s="74">
        <v>3</v>
      </c>
      <c r="N17" s="74">
        <v>1</v>
      </c>
      <c r="O17" s="74">
        <v>2</v>
      </c>
      <c r="P17" s="74">
        <v>2</v>
      </c>
      <c r="Q17" s="74">
        <v>2</v>
      </c>
      <c r="R17" s="74" t="s">
        <v>56</v>
      </c>
      <c r="S17" s="74">
        <v>2</v>
      </c>
      <c r="T17" s="74">
        <v>1</v>
      </c>
      <c r="U17" s="74">
        <v>1</v>
      </c>
      <c r="V17" s="74">
        <v>1</v>
      </c>
      <c r="W17" s="74">
        <v>1</v>
      </c>
      <c r="X17" s="74">
        <v>1</v>
      </c>
      <c r="Y17" s="74">
        <v>1</v>
      </c>
      <c r="Z17" s="74">
        <v>37</v>
      </c>
      <c r="AA17" s="74">
        <v>4</v>
      </c>
      <c r="AB17" s="6">
        <v>82.2</v>
      </c>
      <c r="AD17" s="96" t="s">
        <v>53</v>
      </c>
      <c r="AE17" s="97"/>
      <c r="AF17" s="7">
        <f>AVERAGE(AB6:AB23)</f>
        <v>62.794444444444451</v>
      </c>
    </row>
    <row r="18" spans="1:33" x14ac:dyDescent="0.3">
      <c r="A18" s="1">
        <v>13</v>
      </c>
      <c r="B18" s="1" t="s">
        <v>109</v>
      </c>
      <c r="C18" s="2">
        <v>1</v>
      </c>
      <c r="D18" s="74" t="s">
        <v>55</v>
      </c>
      <c r="E18" s="74">
        <v>3</v>
      </c>
      <c r="F18" s="74">
        <v>1</v>
      </c>
      <c r="G18" s="74">
        <v>1</v>
      </c>
      <c r="H18" s="74">
        <v>0</v>
      </c>
      <c r="I18" s="74">
        <v>3</v>
      </c>
      <c r="J18" s="74">
        <v>2</v>
      </c>
      <c r="K18" s="74">
        <v>0</v>
      </c>
      <c r="L18" s="74">
        <v>1</v>
      </c>
      <c r="M18" s="74">
        <v>3</v>
      </c>
      <c r="N18" s="74">
        <v>1</v>
      </c>
      <c r="O18" s="74">
        <v>0</v>
      </c>
      <c r="P18" s="74" t="s">
        <v>56</v>
      </c>
      <c r="Q18" s="74">
        <v>2</v>
      </c>
      <c r="R18" s="74">
        <v>1</v>
      </c>
      <c r="S18" s="74">
        <v>0</v>
      </c>
      <c r="T18" s="74" t="s">
        <v>56</v>
      </c>
      <c r="U18" s="74">
        <v>0</v>
      </c>
      <c r="V18" s="74">
        <v>0</v>
      </c>
      <c r="W18" s="74">
        <v>1</v>
      </c>
      <c r="X18" s="74">
        <v>1</v>
      </c>
      <c r="Y18" s="74">
        <v>1</v>
      </c>
      <c r="Z18" s="74">
        <v>21</v>
      </c>
      <c r="AA18" s="74">
        <v>3</v>
      </c>
      <c r="AB18" s="6">
        <v>46.6</v>
      </c>
    </row>
    <row r="19" spans="1:33" x14ac:dyDescent="0.3">
      <c r="A19" s="1">
        <v>14</v>
      </c>
      <c r="B19" s="1" t="s">
        <v>110</v>
      </c>
      <c r="C19" s="2">
        <v>1</v>
      </c>
      <c r="D19" s="74" t="s">
        <v>55</v>
      </c>
      <c r="E19" s="74">
        <v>3</v>
      </c>
      <c r="F19" s="74">
        <v>3</v>
      </c>
      <c r="G19" s="74">
        <v>2</v>
      </c>
      <c r="H19" s="74">
        <v>3</v>
      </c>
      <c r="I19" s="74">
        <v>1</v>
      </c>
      <c r="J19" s="74">
        <v>1</v>
      </c>
      <c r="K19" s="74">
        <v>1</v>
      </c>
      <c r="L19" s="74">
        <v>2</v>
      </c>
      <c r="M19" s="74">
        <v>3</v>
      </c>
      <c r="N19" s="74">
        <v>2</v>
      </c>
      <c r="O19" s="74">
        <v>0</v>
      </c>
      <c r="P19" s="74" t="s">
        <v>56</v>
      </c>
      <c r="Q19" s="74">
        <v>0</v>
      </c>
      <c r="R19" s="74" t="s">
        <v>56</v>
      </c>
      <c r="S19" s="74">
        <v>2</v>
      </c>
      <c r="T19" s="74" t="s">
        <v>56</v>
      </c>
      <c r="U19" s="74">
        <v>2</v>
      </c>
      <c r="V19" s="74">
        <v>2</v>
      </c>
      <c r="W19" s="74">
        <v>0</v>
      </c>
      <c r="X19" s="74">
        <v>1</v>
      </c>
      <c r="Y19" s="74">
        <v>1</v>
      </c>
      <c r="Z19" s="74">
        <v>29</v>
      </c>
      <c r="AA19" s="74">
        <v>4</v>
      </c>
      <c r="AB19" s="6">
        <v>64.400000000000006</v>
      </c>
      <c r="AD19" s="88" t="s">
        <v>51</v>
      </c>
      <c r="AE19" s="89"/>
      <c r="AF19" s="64" t="s">
        <v>50</v>
      </c>
      <c r="AG19" s="64" t="s">
        <v>49</v>
      </c>
    </row>
    <row r="20" spans="1:33" x14ac:dyDescent="0.3">
      <c r="A20" s="1">
        <v>15</v>
      </c>
      <c r="B20" s="1" t="s">
        <v>111</v>
      </c>
      <c r="C20" s="2">
        <v>2</v>
      </c>
      <c r="D20" s="74" t="s">
        <v>55</v>
      </c>
      <c r="E20" s="74">
        <v>4</v>
      </c>
      <c r="F20" s="74">
        <v>3</v>
      </c>
      <c r="G20" s="74">
        <v>2</v>
      </c>
      <c r="H20" s="74">
        <v>2</v>
      </c>
      <c r="I20" s="74">
        <v>3</v>
      </c>
      <c r="J20" s="74">
        <v>2</v>
      </c>
      <c r="K20" s="74">
        <v>2</v>
      </c>
      <c r="L20" s="74">
        <v>1</v>
      </c>
      <c r="M20" s="74">
        <v>3</v>
      </c>
      <c r="N20" s="74">
        <v>2</v>
      </c>
      <c r="O20" s="74">
        <v>2</v>
      </c>
      <c r="P20" s="74">
        <v>2</v>
      </c>
      <c r="Q20" s="74">
        <v>2</v>
      </c>
      <c r="R20" s="74">
        <v>0</v>
      </c>
      <c r="S20" s="74">
        <v>2</v>
      </c>
      <c r="T20" s="74">
        <v>1</v>
      </c>
      <c r="U20" s="74">
        <v>1</v>
      </c>
      <c r="V20" s="74">
        <v>2</v>
      </c>
      <c r="W20" s="74">
        <v>1</v>
      </c>
      <c r="X20" s="74">
        <v>1</v>
      </c>
      <c r="Y20" s="74">
        <v>1</v>
      </c>
      <c r="Z20" s="74">
        <v>39</v>
      </c>
      <c r="AA20" s="74">
        <v>5</v>
      </c>
      <c r="AB20" s="6">
        <v>86.6</v>
      </c>
      <c r="AD20" s="102" t="s">
        <v>44</v>
      </c>
      <c r="AE20" s="104"/>
      <c r="AF20" s="70">
        <f>COUNTIF(AB6:AB23,"&gt;=85")</f>
        <v>1</v>
      </c>
      <c r="AG20" s="70">
        <f>AF20/AD1*100</f>
        <v>3.0303030303030303</v>
      </c>
    </row>
    <row r="21" spans="1:33" x14ac:dyDescent="0.3">
      <c r="A21" s="1">
        <v>16</v>
      </c>
      <c r="B21" s="1" t="s">
        <v>112</v>
      </c>
      <c r="C21" s="2">
        <v>2</v>
      </c>
      <c r="D21" s="74" t="s">
        <v>55</v>
      </c>
      <c r="E21" s="74">
        <v>3</v>
      </c>
      <c r="F21" s="74">
        <v>3</v>
      </c>
      <c r="G21" s="74">
        <v>2</v>
      </c>
      <c r="H21" s="74">
        <v>3</v>
      </c>
      <c r="I21" s="74">
        <v>3</v>
      </c>
      <c r="J21" s="74">
        <v>0</v>
      </c>
      <c r="K21" s="74">
        <v>3</v>
      </c>
      <c r="L21" s="74">
        <v>1</v>
      </c>
      <c r="M21" s="74">
        <v>3</v>
      </c>
      <c r="N21" s="74">
        <v>0</v>
      </c>
      <c r="O21" s="74">
        <v>2</v>
      </c>
      <c r="P21" s="74">
        <v>2</v>
      </c>
      <c r="Q21" s="74">
        <v>2</v>
      </c>
      <c r="R21" s="74">
        <v>1</v>
      </c>
      <c r="S21" s="74" t="s">
        <v>56</v>
      </c>
      <c r="T21" s="74" t="s">
        <v>56</v>
      </c>
      <c r="U21" s="74">
        <v>2</v>
      </c>
      <c r="V21" s="74">
        <v>2</v>
      </c>
      <c r="W21" s="74" t="s">
        <v>56</v>
      </c>
      <c r="X21" s="74">
        <v>1</v>
      </c>
      <c r="Y21" s="74" t="s">
        <v>56</v>
      </c>
      <c r="Z21" s="74">
        <v>33</v>
      </c>
      <c r="AA21" s="74">
        <v>4</v>
      </c>
      <c r="AB21" s="6">
        <v>73.3</v>
      </c>
      <c r="AD21" s="102" t="s">
        <v>45</v>
      </c>
      <c r="AE21" s="103"/>
      <c r="AF21" s="70">
        <f>COUNTIF(AB6:AB23,"&gt;=75")-AF20</f>
        <v>2</v>
      </c>
      <c r="AG21" s="70">
        <f>AF21/AD1*100</f>
        <v>6.0606060606060606</v>
      </c>
    </row>
    <row r="22" spans="1:33" x14ac:dyDescent="0.3">
      <c r="A22" s="1">
        <v>17</v>
      </c>
      <c r="B22" s="1" t="s">
        <v>113</v>
      </c>
      <c r="C22" s="2">
        <v>1</v>
      </c>
      <c r="D22" s="74" t="s">
        <v>55</v>
      </c>
      <c r="E22" s="74">
        <v>3</v>
      </c>
      <c r="F22" s="74">
        <v>1</v>
      </c>
      <c r="G22" s="74">
        <v>2</v>
      </c>
      <c r="H22" s="74">
        <v>1</v>
      </c>
      <c r="I22" s="74">
        <v>3</v>
      </c>
      <c r="J22" s="74">
        <v>3</v>
      </c>
      <c r="K22" s="74" t="s">
        <v>56</v>
      </c>
      <c r="L22" s="74">
        <v>2</v>
      </c>
      <c r="M22" s="74">
        <v>3</v>
      </c>
      <c r="N22" s="74">
        <v>1</v>
      </c>
      <c r="O22" s="74">
        <v>0</v>
      </c>
      <c r="P22" s="74" t="s">
        <v>56</v>
      </c>
      <c r="Q22" s="74">
        <v>2</v>
      </c>
      <c r="R22" s="74">
        <v>1</v>
      </c>
      <c r="S22" s="74">
        <v>0</v>
      </c>
      <c r="T22" s="74">
        <v>0</v>
      </c>
      <c r="U22" s="74">
        <v>2</v>
      </c>
      <c r="V22" s="74">
        <v>2</v>
      </c>
      <c r="W22" s="74">
        <v>1</v>
      </c>
      <c r="X22" s="74">
        <v>1</v>
      </c>
      <c r="Y22" s="74">
        <v>1</v>
      </c>
      <c r="Z22" s="73">
        <v>29</v>
      </c>
      <c r="AA22" s="2">
        <v>4</v>
      </c>
      <c r="AB22" s="6">
        <v>64.400000000000006</v>
      </c>
      <c r="AD22" s="102" t="s">
        <v>46</v>
      </c>
      <c r="AE22" s="104"/>
      <c r="AF22" s="70">
        <f>COUNTIF(AB6:AB23,"&gt;=65")-AF21-AF20</f>
        <v>4</v>
      </c>
      <c r="AG22" s="70">
        <f>AF22/AD1*100</f>
        <v>12.121212121212121</v>
      </c>
    </row>
    <row r="23" spans="1:33" x14ac:dyDescent="0.3">
      <c r="A23" s="1">
        <v>18</v>
      </c>
      <c r="B23" s="1" t="s">
        <v>114</v>
      </c>
      <c r="C23" s="2">
        <v>2</v>
      </c>
      <c r="D23" s="74" t="s">
        <v>55</v>
      </c>
      <c r="E23" s="74">
        <v>3</v>
      </c>
      <c r="F23" s="74">
        <v>3</v>
      </c>
      <c r="G23" s="74">
        <v>2</v>
      </c>
      <c r="H23" s="74">
        <v>2</v>
      </c>
      <c r="I23" s="74">
        <v>2</v>
      </c>
      <c r="J23" s="74">
        <v>1</v>
      </c>
      <c r="K23" s="74">
        <v>0</v>
      </c>
      <c r="L23" s="74">
        <v>2</v>
      </c>
      <c r="M23" s="74">
        <v>3</v>
      </c>
      <c r="N23" s="74" t="s">
        <v>56</v>
      </c>
      <c r="O23" s="74">
        <v>2</v>
      </c>
      <c r="P23" s="74">
        <v>2</v>
      </c>
      <c r="Q23" s="74">
        <v>0</v>
      </c>
      <c r="R23" s="74" t="s">
        <v>56</v>
      </c>
      <c r="S23" s="74">
        <v>2</v>
      </c>
      <c r="T23" s="74">
        <v>0</v>
      </c>
      <c r="U23" s="74">
        <v>0</v>
      </c>
      <c r="V23" s="74" t="s">
        <v>56</v>
      </c>
      <c r="W23" s="74">
        <v>1</v>
      </c>
      <c r="X23" s="74">
        <v>0</v>
      </c>
      <c r="Y23" s="74">
        <v>1</v>
      </c>
      <c r="Z23" s="73">
        <v>26</v>
      </c>
      <c r="AA23" s="2">
        <v>3</v>
      </c>
      <c r="AB23" s="6">
        <v>57.7</v>
      </c>
      <c r="AD23" s="102" t="s">
        <v>47</v>
      </c>
      <c r="AE23" s="104"/>
      <c r="AF23" s="70">
        <f>COUNTIF(AB6:AB23,"&gt;=50")-AF22-AF21-AF20</f>
        <v>7</v>
      </c>
      <c r="AG23" s="70">
        <f>AF23/AD1*100</f>
        <v>21.212121212121211</v>
      </c>
    </row>
    <row r="24" spans="1:33" ht="15" x14ac:dyDescent="0.25">
      <c r="A24" s="1"/>
      <c r="B24" s="1"/>
      <c r="C24" s="2"/>
      <c r="D24" s="2"/>
      <c r="E24" s="7">
        <v>85.6</v>
      </c>
      <c r="F24" s="7">
        <f>AVERAGE(F6:F23)/3*100</f>
        <v>88.888888888888886</v>
      </c>
      <c r="G24" s="7">
        <v>65.2</v>
      </c>
      <c r="H24" s="7">
        <f>AVERAGE(H6:H23)/3*100</f>
        <v>51.851851851851848</v>
      </c>
      <c r="I24" s="7">
        <f>AVERAGE(I6:I23)/3*100</f>
        <v>87.037037037037038</v>
      </c>
      <c r="J24" s="7">
        <f>AVERAGE(J6:J23)/3*100</f>
        <v>51.851851851851848</v>
      </c>
      <c r="K24" s="7">
        <v>51.1</v>
      </c>
      <c r="L24" s="7">
        <f>AVERAGE(L6:L23)/2*100</f>
        <v>66.666666666666657</v>
      </c>
      <c r="M24" s="7">
        <f>AVERAGE(M6:M23)/3*100</f>
        <v>92.156862745098039</v>
      </c>
      <c r="N24" s="7">
        <f>AVERAGE(N6:N23)/2*100</f>
        <v>68.75</v>
      </c>
      <c r="O24" s="7">
        <v>51.1</v>
      </c>
      <c r="P24" s="7">
        <f>AVERAGE(P6:P23)/2*100</f>
        <v>70</v>
      </c>
      <c r="Q24" s="7">
        <f>AVERAGE(Q6:Q23)/2*100</f>
        <v>53.333333333333336</v>
      </c>
      <c r="R24" s="7">
        <f>AVERAGE(R6:R23)/1*100</f>
        <v>70</v>
      </c>
      <c r="S24" s="7">
        <f>AVERAGE(S6:S23)/2*100</f>
        <v>73.529411764705884</v>
      </c>
      <c r="T24" s="7">
        <f>AVERAGE(T6:T23)/1*100</f>
        <v>58.333333333333336</v>
      </c>
      <c r="U24" s="7">
        <f>AVERAGE(U6:U23)/2*100</f>
        <v>55.555555555555557</v>
      </c>
      <c r="V24" s="7">
        <f>AVERAGE(V6:V23)/2*100</f>
        <v>88.235294117647058</v>
      </c>
      <c r="W24" s="7">
        <f>AVERAGE(W6:W23)/1*100</f>
        <v>76.470588235294116</v>
      </c>
      <c r="X24" s="7">
        <f>AVERAGE(X6:X23)/1*100</f>
        <v>88.888888888888886</v>
      </c>
      <c r="Y24" s="7">
        <f>AVERAGE(Y6:Y23)/1*100</f>
        <v>76.470588235294116</v>
      </c>
      <c r="Z24" s="36">
        <f>AVERAGE(Z6:Z23)</f>
        <v>28.277777777777779</v>
      </c>
      <c r="AA24" s="36">
        <f>AVERAGE(AA6:AA23)</f>
        <v>3.7222222222222223</v>
      </c>
      <c r="AB24" s="36">
        <v>62.8</v>
      </c>
      <c r="AD24" s="28"/>
      <c r="AE24" s="28"/>
      <c r="AF24" s="28"/>
    </row>
    <row r="25" spans="1:33" s="28" customFormat="1" ht="15" x14ac:dyDescent="0.25">
      <c r="C25" s="37"/>
      <c r="D25" s="37"/>
      <c r="Z25" s="38"/>
      <c r="AA25" s="37"/>
      <c r="AD25"/>
      <c r="AE25"/>
      <c r="AF25"/>
    </row>
    <row r="26" spans="1:33" ht="322.5" customHeight="1" x14ac:dyDescent="0.3">
      <c r="E26" s="71" t="str">
        <f>'2'!B3</f>
        <v>1K1. 1K1. Совершенствование видов речевой деятельности (чтения, письма), обеспечивающих эффективное овладение разными учебными предметами; овладение основными нормами литературного языка (орфографическими, пунктуационными); стремление к речевому самосовершенствованию. Соблюдать основные языковые нормы в письменной речи; редактировать письменные тексты разных стилей и жанров с соблюдением норм современного русского литературного языка</v>
      </c>
      <c r="F26" s="71" t="str">
        <f>'2'!B4</f>
        <v>1K2. 1K2. Совершенствование видов речевой деятельности (чтения, письма), обеспечивающих эффективное овладение разными учебными предметами; овладение основными нормами литературного языка (орфографическими, пунктуационными); стремление к речевому самосовершенствованию. Соблюдать основные языковые нормы в письменной речи; редактировать письменные тексты разных стилей и жанров с соблюдением норм современного русского литературного языка</v>
      </c>
      <c r="G26" s="71" t="str">
        <f>'2'!B5</f>
        <v>1K3. 1K3. Совершенствование видов речевой деятельности (чтения, письма), обеспечивающих эффективное овладение разными учебными предметами; овладение основными нормами литературного языка (орфографическими, пунктуационными); стремление к речевому самосовершенствованию. Соблюдать основные языковые нормы в письменной речи; редактировать письменные тексты разных стилей и жанров с соблюдением норм современного русского литературного языка</v>
      </c>
      <c r="H26" s="71" t="str">
        <f>'2'!B6</f>
        <v>2K1. 2K1. Расширение и систематизация научных знаний о языке; осознание взаимосвязи его уровней и единиц; освоение базовых понятий лингвистики, основных единиц и грамматических категорий языка; формирование навыков проведения различных видов анализа слова (фонетического, морфемного, словообразовательного, лексического, морфологического), синтаксического анализа словосочетания и предложения. Проводить фонетический анализ слова; проводить морфемный анализ слов; проводить морфологический анализ слова; проводить синтаксический анализ словосочетания и предложения.</v>
      </c>
      <c r="I26" s="71" t="str">
        <f>'2'!B7</f>
        <v>2K2. 2K2. Расширение и систематизация научных знаний о языке; осознание взаимосвязи его уровней и единиц; освоение базовых понятий лингвистики, основных единиц и грамматических категорий языка; формирование навыков проведения различных видов анализа слова (фонетического, морфемного, словообразовательного, лексического, морфологического), синтаксического анализа словосочетания и предложения. Проводить фонетический анализ слова; проводить морфемный анализ слов; проводить морфологический анализ слова; проводить синтаксический анализ словосочетания и предложения.</v>
      </c>
      <c r="J26" s="71" t="str">
        <f>'2'!B8</f>
        <v>2K3. 2K3. Расширение и систематизация научных знаний о языке; осознание взаимосвязи его уровней и единиц; освоение базовых понятий лингвистики, основных единиц и грамматических категорий языка; формирование навыков проведения различных видов анализа слова (фонетического, морфемного, словообразовательного, лексического, морфологического), синтаксического анализа словосочетания и предложения. Проводить фонетический анализ слова; проводить морфемный анализ слов; проводить морфологический анализ слова; проводить синтаксический анализ словосочетания и предложения.</v>
      </c>
      <c r="K26" s="71" t="str">
        <f>'2'!B9</f>
        <v>2K4. 2K4. Расширение и систематизация научных знаний о языке; осознание взаимосвязи его уровней и единиц; освоение базовых понятий лингвистики, основных единиц и грамматических категорий языка; формирование навыков проведения различных видов анализа слова (фонетического, морфемного, словообразовательного, лексического, морфологического), синтаксического анализа словосочетания и предложения. Проводить фонетический анализ слова; проводить морфемный анализ слов; проводить морфологический анализ слова; проводить синтаксический анализ словосочетания и предложения.</v>
      </c>
      <c r="L26" s="71" t="str">
        <f>'2'!B10</f>
        <v>3. 3. Совершенствование видов речевой деятельности (чтения, говорения), обеспечивающих эффективное овладение разными учебными предметами и взаимодействие с окружающими людьми; овладение основными нормами литературного языка (орфоэпическими). Проводить орфоэпический анализ слова; определять место ударного слога</v>
      </c>
      <c r="M26" s="71" t="str">
        <f>'2'!B11</f>
        <v>4.1. 4.1. Расширение и систематизация научных знаний о языке; осознание взаимосвязи его уровней и единиц; освоение базовых понятий лингвистики, основных единиц и грамматических категорий языка. Опознавать самостоятельные части речи и их формы, а также служебные части речи и междометия</v>
      </c>
      <c r="N26" s="71" t="str">
        <f>'2'!B12</f>
        <v>4.2. 4.2. Расширение и систематизация научных знаний о языке; осознание взаимосвязи его уровней и единиц; освоение базовых понятий лингвистики, основных единиц и грамматических категорий языка. Опознавать самостоятельные части речи и их формы, а также служебные части речи и междометия</v>
      </c>
      <c r="O26" s="71" t="str">
        <f>'2'!B13</f>
        <v>5.1. 5.1. Совершенствование видов речевой деятельности (чтения, письма), обеспечивающих эффективное овладение разными учебными предметами и взаимодействие с окружающими людьми; расширение и систематизация научных знаний о языке; осознание взаимосвязи его уровней и единиц; освоение базовых понятий лингвистики, основных единиц и грамматических категорий языка; овладение основными нормами литературного языка (пунктуационными). Анализировать различные виды словосочетаний и предложений с точки зрения их структурно-смысловой организации и функциональных особенностей; соблюдать основные языковые нормы в письменной речи; опираться на грамматико-интонационный анализ при объяснении расстановки знаков препинания в предложении</v>
      </c>
      <c r="P26" s="71" t="str">
        <f>'2'!B14</f>
        <v>5.2. 5.2. Совершенствование видов речевой деятельности (чтения, письма), обеспечивающих эффективное овладение разными учебными предметами и взаимодействие с окружающими людьми; расширение и систематизация научных знаний о языке; осознание взаимосвязи его уровней и единиц; освоение базовых понятий лингвистики, основных единиц и грамматических категорий языка; овладение основными нормами литературного языка (пунктуационными). Анализировать различные виды словосочетаний и предложений с точки зрения их структурно-смысловой организации и функциональных особенностей; соблюдать основные языковые нормы в письменной речи; опираться на грамматико-интонационный анализ при объяснении расстановки знаков препинания в предложении</v>
      </c>
      <c r="Q26" s="71" t="str">
        <f>'2'!B15</f>
        <v>6.1. 6.1. Совершенствование видов речевой деятельности (чтения, письма), обеспечивающих эффективное овладение разными учебными предметами и взаимодействие с окружающими людьми; расширение и систематизация научных знаний о языке; осознание взаимосвязи его уровней и единиц; освоение базовых понятий лингвистики, основных единиц и грамматических категорий языка; овладение основными нормами литературного языка (пунктуационными). Анализировать различные виды словосочетаний и предложений с точки зрения их структурно-смысловой организации и функциональных особенностей; соблюдать основные языковые нормы в письменной речи; опираться на грамматико-интонационный анализ при объяснении расстановки знаков препинания в предложении</v>
      </c>
      <c r="R26" s="71" t="str">
        <f>'2'!B16</f>
        <v>6.2. 6.2. Совершенствование видов речевой деятельности (чтения, письма), обеспечивающих эффективное овладение разными учебными предметами и взаимодействие с окружающими людьми; расширение и систематизация научных знаний о языке; осознание взаимосвязи его уровней и единиц; освоение базовых понятий лингвистики, основных единиц и грамматических категорий языка; овладение основными нормами литературного языка (пунктуационными). Анализировать различные виды словосочетаний и предложений с точки зрения их структурно-смысловой организации и функциональных особенностей; соблюдать основные языковые нормы в письменной речи; опираться на грамматико-интонационный анализ при объяснении расстановки знаков препинания в предложении</v>
      </c>
      <c r="S26" s="71" t="str">
        <f>'2'!B17</f>
        <v>7.1. 7.1. Совершенствование видов речевой деятельности (чтения, письма), обеспечивающих эффективное овладение разными учебными предметами и взаимодействие с окружающими людьми; расширение и систематизация научных знаний о языке; осознание взаимосвязи его уровней и единиц; освоение базовых понятий лингвистики, основных единиц и грамматических категорий языка; овладение основными нормами литературного языка (пунктуационными). Анализировать различные виды словосочетаний и предложений с точки зрения их структурно-смысловой организации и функциональных особенностей; соблюдать основные языковые нормы в письменной речи; опираться на грамматико-интонационный анализ при объяснении расстановки знаков препинания в предложении</v>
      </c>
      <c r="T26" s="71" t="str">
        <f>'2'!B18</f>
        <v>7.2. 7.2. Совершенствование видов речевой деятельности (чтения, письма), обеспечивающих эффективное овладение разными учебными предметами и взаимодействие с окружающими людьми; расширение и систематизация научных знаний о языке; осознание взаимосвязи его уровней и единиц; освоение базовых понятий лингвистики, основных единиц и грамматических категорий языка;овладение основными нормами литературного языка (пунктуационными). Анализировать различные виды словосочетаний и предложений с точки зрения их структурно-смысловой организации и функциональных особенностей; соблюдать основные языковые нормы в письменной речи; опираться на грамматико-интонационный анализ при объяснении расстановки знаков препинания в предложении</v>
      </c>
      <c r="U26" s="71" t="str">
        <f>'2'!B19</f>
        <v>8. 8. Совершенствование видов речевой деятельности (чтения), обеспечивающих эффективное овладение разными учебными предметами; формирование навыков проведения многоаспектного анализа текста; овладение основными стилистическими ресурсами лексики и фразеологии языка, основными нормами литературного языка; приобретение опыта их использования в речевой практике при создании письменных высказываний. Владеть навыками различных видов чтения (изучающим, ознакомительным, просмотровым) и информационной переработки прочитанного материала; адекватно понимать тексты различных функционально-смысловых типов речи и функциональных разновидностей языка; анализировать текст с точки зрения его темы, цели, основной мысли, основной и дополнительной информации</v>
      </c>
      <c r="V26" s="71" t="str">
        <f>'2'!B20</f>
        <v>9. 9. Совершенствование видов речевой деятельности (чтения), обеспечивающих эффективное овладение разными учебными предметами; формирование навыков проведения многоаспектного анализа текста; овладение основными стилистическими ресурсами лексики и фразеологии языка, основными нормами литературного языка; приобретение опыта их использования в речевой практике при создании письменных высказываний. Владеть навыками различных видов чтения (изучающим, ознакомительным, просмотровым) и информационной переработки прочитанного материала; адекватно понимать тексты различных функционально-смысловых типов речи и функциональных разновидностей языка; анализировать текст с точки зрения его темы, цели, основной мысли, основной и дополнительной информации</v>
      </c>
      <c r="W26" s="71" t="str">
        <f>'2'!B21</f>
        <v>10. 10. Совершенствование видов речевой деятельности (чтения), обеспечивающих эффективное овладение разными учебными предметами; расширение и систематизация научных знаний о языке; осознание взаимосвязи его уровней и единиц; освоение базовых понятий лингвистики, основных единиц и грамматических категорий языка; формирование навыков проведения многоаспектного анализа текста; овладение основными стилистическими ресурсами лексики и фразеологии языка, основными нормами литературного языка; приобретение опыта их использования в речевой практике при создании письменных высказываний. Владеть навыками различных видов чтения (изучающим, ознакомительным, просмотровым) и информационной переработки прочитанного материала; адекватно понимать тексты различных функционально-смысловых типов речи и функциональных разновидностей языка; анализировать текст с точки зрения его принадлежности к функционально-смысловому типу речи и функциональной разновидности языка</v>
      </c>
      <c r="X26" s="71" t="str">
        <f>'2'!B22</f>
        <v>11. 11. Совершенствование видов речевой деятельности (чтения, письма), обеспечивающих эффективное овладение разными учебными предметами и взаимодействие с окружающими людьми в ситуациях формального и неформального межличностного и межкультурного общения; использование коммуникативно-эстетических возможностей русского языка; расширение и систематизацию научных знаний о языке; осознание взаимосвязи его уровней и единиц; освоение базовых понятий лингвистики, основных единиц и грамматических категорий языка; формирование навыков проведения различных видов анализа слова (лексического), а также многоаспектного анализа текста; овладение основными стилистическими ресурсами лексики и фразеологии языка, основными нормами литературного языка. Владеть навыками различных видов чтения (изучающим, ознакомительным, просмотровым) и информационной переработки прочитанного материала; адекватно понимать тексты различных функционально-смысловых типов речи и функциональных разновидностей языка; проводить лексический анализ слова; опознавать лексические средства выразительности</v>
      </c>
      <c r="Y26" s="71" t="str">
        <f>'2'!B23</f>
        <v>12. 12. Совершенствование видов речевой деятельности (чтения, письма), обеспечивающих эффективное овладение разными учебными предметами и взаимодействие с окружающими людьми в ситуациях формального и неформального межличностного и межкультурного общения; использование коммуникативно-эстетических возможностей русского языка; расширение и систематизацию научных знаний о языке; осознание взаимосвязи его уровней и единиц; освоение базовых понятий лингвистики, основных единиц и грамматических категорий языка; формирование навыков проведения различных видов анализа слова (лексического), а также многоаспектного анализа текста; овладение основными стилистическими ресурсами лексики и фразеологии языка, основными нормами литературного языка. Владеть навыками различных видов чтения (изучающим, ознакомительным, просмотровым) и информационной переработки прочитанного материала; адекватно понимать тексты различных функционально-смысловых типов речи и функциональных разновидностей языка; проводить лексический анализ слова; опознавать лексические средства выразительности</v>
      </c>
    </row>
    <row r="33" spans="3:4" x14ac:dyDescent="0.3">
      <c r="C33"/>
      <c r="D33"/>
    </row>
    <row r="34" spans="3:4" x14ac:dyDescent="0.3">
      <c r="C34"/>
      <c r="D34"/>
    </row>
    <row r="35" spans="3:4" x14ac:dyDescent="0.3">
      <c r="C35"/>
      <c r="D35"/>
    </row>
    <row r="36" spans="3:4" x14ac:dyDescent="0.3">
      <c r="C36"/>
      <c r="D36"/>
    </row>
    <row r="38" spans="3:4" x14ac:dyDescent="0.3">
      <c r="C38"/>
      <c r="D38"/>
    </row>
    <row r="39" spans="3:4" x14ac:dyDescent="0.3">
      <c r="C39"/>
      <c r="D39"/>
    </row>
    <row r="41" spans="3:4" x14ac:dyDescent="0.3">
      <c r="C41"/>
      <c r="D41"/>
    </row>
    <row r="42" spans="3:4" x14ac:dyDescent="0.3">
      <c r="C42"/>
      <c r="D42"/>
    </row>
    <row r="43" spans="3:4" x14ac:dyDescent="0.3">
      <c r="C43"/>
      <c r="D43"/>
    </row>
  </sheetData>
  <mergeCells count="24">
    <mergeCell ref="AD19:AE19"/>
    <mergeCell ref="AD20:AE20"/>
    <mergeCell ref="AD22:AE22"/>
    <mergeCell ref="AD23:AE23"/>
    <mergeCell ref="AD21:AE21"/>
    <mergeCell ref="AD12:AE12"/>
    <mergeCell ref="BC1:BD1"/>
    <mergeCell ref="BC2:BD2"/>
    <mergeCell ref="BC3:BD3"/>
    <mergeCell ref="BC4:BD4"/>
    <mergeCell ref="BC5:BD5"/>
    <mergeCell ref="AD13:AE13"/>
    <mergeCell ref="AD14:AE14"/>
    <mergeCell ref="AD15:AE15"/>
    <mergeCell ref="AD16:AE16"/>
    <mergeCell ref="AD17:AE17"/>
    <mergeCell ref="AA3:AA5"/>
    <mergeCell ref="AB3:AB5"/>
    <mergeCell ref="A3:A5"/>
    <mergeCell ref="B3:B5"/>
    <mergeCell ref="C3:C5"/>
    <mergeCell ref="D3:D5"/>
    <mergeCell ref="E3:Y3"/>
    <mergeCell ref="Z3:Z5"/>
  </mergeCells>
  <conditionalFormatting sqref="E24:Y24">
    <cfRule type="cellIs" dxfId="91" priority="9" operator="lessThan">
      <formula>50</formula>
    </cfRule>
    <cfRule type="cellIs" dxfId="90" priority="10" operator="lessThan">
      <formula>50</formula>
    </cfRule>
  </conditionalFormatting>
  <conditionalFormatting sqref="AA6:AA21">
    <cfRule type="cellIs" dxfId="89" priority="5" operator="equal">
      <formula>3</formula>
    </cfRule>
    <cfRule type="cellIs" dxfId="88" priority="6" operator="equal">
      <formula>4</formula>
    </cfRule>
    <cfRule type="cellIs" dxfId="87" priority="7" operator="equal">
      <formula>2</formula>
    </cfRule>
    <cfRule type="cellIs" dxfId="86" priority="8" operator="equal">
      <formula>5</formula>
    </cfRule>
  </conditionalFormatting>
  <conditionalFormatting sqref="AA22:AA23">
    <cfRule type="cellIs" dxfId="85" priority="1" operator="equal">
      <formula>3</formula>
    </cfRule>
    <cfRule type="cellIs" dxfId="84" priority="2" operator="equal">
      <formula>4</formula>
    </cfRule>
    <cfRule type="cellIs" dxfId="83" priority="3" operator="equal">
      <formula>2</formula>
    </cfRule>
    <cfRule type="cellIs" dxfId="82" priority="4" operator="equal">
      <formula>5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5"/>
  <sheetViews>
    <sheetView zoomScale="70" zoomScaleNormal="70" workbookViewId="0">
      <selection activeCell="AY2" sqref="AY2"/>
    </sheetView>
  </sheetViews>
  <sheetFormatPr defaultRowHeight="14.4" x14ac:dyDescent="0.3"/>
  <cols>
    <col min="1" max="1" width="4" bestFit="1" customWidth="1"/>
    <col min="2" max="2" width="11.109375" customWidth="1"/>
    <col min="3" max="3" width="8.44140625" style="3" bestFit="1" customWidth="1"/>
    <col min="4" max="4" width="8.44140625" style="3" customWidth="1"/>
    <col min="5" max="25" width="6.6640625" customWidth="1"/>
    <col min="26" max="26" width="7.5546875" style="30" customWidth="1"/>
    <col min="27" max="27" width="8.6640625" style="3" bestFit="1" customWidth="1"/>
    <col min="30" max="54" width="7.33203125" customWidth="1"/>
  </cols>
  <sheetData>
    <row r="1" spans="1:56" x14ac:dyDescent="0.3">
      <c r="D1" s="31" t="s">
        <v>35</v>
      </c>
      <c r="E1" s="4">
        <f>'1'!E1</f>
        <v>0</v>
      </c>
      <c r="F1" s="4">
        <f>'1'!F1</f>
        <v>0</v>
      </c>
      <c r="G1" s="4">
        <f>'1'!G1</f>
        <v>0</v>
      </c>
      <c r="H1" s="4">
        <f>'1'!H1</f>
        <v>0</v>
      </c>
      <c r="I1" s="4">
        <f>'1'!I1</f>
        <v>0</v>
      </c>
      <c r="J1" s="4">
        <f>'1'!J1</f>
        <v>0</v>
      </c>
      <c r="K1" s="4">
        <f>'1'!K1</f>
        <v>0</v>
      </c>
      <c r="L1" s="4">
        <f>'1'!L1</f>
        <v>0</v>
      </c>
      <c r="M1" s="4">
        <f>'1'!M1</f>
        <v>0</v>
      </c>
      <c r="N1" s="4">
        <f>'1'!N1</f>
        <v>0</v>
      </c>
      <c r="O1" s="4">
        <f>'1'!O1</f>
        <v>0</v>
      </c>
      <c r="P1" s="4">
        <f>'1'!P1</f>
        <v>0</v>
      </c>
      <c r="Q1" s="4">
        <f>'1'!Q1</f>
        <v>0</v>
      </c>
      <c r="R1" s="4">
        <f>'1'!R1</f>
        <v>0</v>
      </c>
      <c r="S1" s="4">
        <f>'1'!S1</f>
        <v>0</v>
      </c>
      <c r="T1" s="4">
        <f>'1'!T1</f>
        <v>0</v>
      </c>
      <c r="U1" s="4">
        <f>'1'!U1</f>
        <v>0</v>
      </c>
      <c r="V1" s="4">
        <f>'1'!V1</f>
        <v>0</v>
      </c>
      <c r="W1" s="4">
        <f>'1'!W1</f>
        <v>0</v>
      </c>
      <c r="X1" s="4">
        <f>'1'!X1</f>
        <v>0</v>
      </c>
      <c r="Y1" s="4">
        <f>'1'!Y1</f>
        <v>0</v>
      </c>
      <c r="AB1" s="5">
        <f>SUM(E1:Y1)</f>
        <v>0</v>
      </c>
      <c r="AD1" s="72">
        <v>33</v>
      </c>
      <c r="BC1" s="102" t="s">
        <v>10</v>
      </c>
      <c r="BD1" s="103"/>
    </row>
    <row r="2" spans="1:56" x14ac:dyDescent="0.3">
      <c r="AD2" s="2">
        <f t="shared" ref="AD2:AX2" si="0">COUNTIF(E6:E25,E1)</f>
        <v>0</v>
      </c>
      <c r="AE2" s="2">
        <f t="shared" si="0"/>
        <v>0</v>
      </c>
      <c r="AF2" s="2">
        <f t="shared" si="0"/>
        <v>0</v>
      </c>
      <c r="AG2" s="2">
        <f t="shared" si="0"/>
        <v>1</v>
      </c>
      <c r="AH2" s="2">
        <f t="shared" si="0"/>
        <v>1</v>
      </c>
      <c r="AI2" s="2">
        <f t="shared" si="0"/>
        <v>6</v>
      </c>
      <c r="AJ2" s="2">
        <f t="shared" si="0"/>
        <v>7</v>
      </c>
      <c r="AK2" s="2">
        <f t="shared" si="0"/>
        <v>4</v>
      </c>
      <c r="AL2" s="2">
        <f t="shared" si="0"/>
        <v>0</v>
      </c>
      <c r="AM2" s="2">
        <f t="shared" si="0"/>
        <v>5</v>
      </c>
      <c r="AN2" s="2">
        <f t="shared" si="0"/>
        <v>4</v>
      </c>
      <c r="AO2" s="2">
        <f t="shared" si="0"/>
        <v>5</v>
      </c>
      <c r="AP2" s="2">
        <f t="shared" si="0"/>
        <v>2</v>
      </c>
      <c r="AQ2" s="2">
        <f t="shared" si="0"/>
        <v>6</v>
      </c>
      <c r="AR2" s="2">
        <f t="shared" si="0"/>
        <v>4</v>
      </c>
      <c r="AS2" s="2">
        <f t="shared" si="0"/>
        <v>8</v>
      </c>
      <c r="AT2" s="2">
        <f t="shared" si="0"/>
        <v>4</v>
      </c>
      <c r="AU2" s="2">
        <f t="shared" si="0"/>
        <v>5</v>
      </c>
      <c r="AV2" s="2">
        <f t="shared" si="0"/>
        <v>4</v>
      </c>
      <c r="AW2" s="2">
        <f t="shared" si="0"/>
        <v>6</v>
      </c>
      <c r="AX2" s="2">
        <f t="shared" si="0"/>
        <v>3</v>
      </c>
      <c r="AY2" s="2" t="e">
        <f>COUNTIF(#REF!,#REF!)</f>
        <v>#REF!</v>
      </c>
      <c r="AZ2" s="2" t="e">
        <f>COUNTIF(#REF!,#REF!)</f>
        <v>#REF!</v>
      </c>
      <c r="BA2" s="2" t="e">
        <f>COUNTIF(#REF!,#REF!)</f>
        <v>#REF!</v>
      </c>
      <c r="BB2" s="2" t="e">
        <f>COUNTIF(#REF!,#REF!)</f>
        <v>#REF!</v>
      </c>
      <c r="BC2" s="102" t="s">
        <v>11</v>
      </c>
      <c r="BD2" s="103"/>
    </row>
    <row r="3" spans="1:56" x14ac:dyDescent="0.3">
      <c r="A3" s="79" t="s">
        <v>0</v>
      </c>
      <c r="B3" s="79" t="s">
        <v>1</v>
      </c>
      <c r="C3" s="79" t="s">
        <v>3</v>
      </c>
      <c r="D3" s="79" t="s">
        <v>36</v>
      </c>
      <c r="E3" s="82" t="s">
        <v>6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4" t="s">
        <v>4</v>
      </c>
      <c r="AA3" s="84" t="s">
        <v>5</v>
      </c>
      <c r="AB3" s="79" t="s">
        <v>7</v>
      </c>
      <c r="AD3" s="2">
        <f t="shared" ref="AD3:BB3" si="1">$AD$1-AD2-AD5-AD4</f>
        <v>33</v>
      </c>
      <c r="AE3" s="2">
        <f t="shared" si="1"/>
        <v>33</v>
      </c>
      <c r="AF3" s="2">
        <f t="shared" si="1"/>
        <v>33</v>
      </c>
      <c r="AG3" s="2">
        <f t="shared" si="1"/>
        <v>31</v>
      </c>
      <c r="AH3" s="2">
        <f t="shared" si="1"/>
        <v>31</v>
      </c>
      <c r="AI3" s="2">
        <f t="shared" si="1"/>
        <v>21</v>
      </c>
      <c r="AJ3" s="2">
        <f t="shared" si="1"/>
        <v>19</v>
      </c>
      <c r="AK3" s="2">
        <f t="shared" si="1"/>
        <v>25</v>
      </c>
      <c r="AL3" s="2">
        <f t="shared" si="1"/>
        <v>33</v>
      </c>
      <c r="AM3" s="2">
        <f t="shared" si="1"/>
        <v>23</v>
      </c>
      <c r="AN3" s="2">
        <f t="shared" si="1"/>
        <v>25</v>
      </c>
      <c r="AO3" s="2">
        <f t="shared" si="1"/>
        <v>23</v>
      </c>
      <c r="AP3" s="2">
        <f t="shared" si="1"/>
        <v>29</v>
      </c>
      <c r="AQ3" s="2">
        <f t="shared" si="1"/>
        <v>21</v>
      </c>
      <c r="AR3" s="2">
        <f t="shared" si="1"/>
        <v>25</v>
      </c>
      <c r="AS3" s="2">
        <f t="shared" si="1"/>
        <v>17</v>
      </c>
      <c r="AT3" s="2">
        <f t="shared" si="1"/>
        <v>25</v>
      </c>
      <c r="AU3" s="2">
        <f t="shared" si="1"/>
        <v>23</v>
      </c>
      <c r="AV3" s="2">
        <f t="shared" si="1"/>
        <v>25</v>
      </c>
      <c r="AW3" s="2">
        <f t="shared" si="1"/>
        <v>21</v>
      </c>
      <c r="AX3" s="2">
        <f t="shared" si="1"/>
        <v>27</v>
      </c>
      <c r="AY3" s="2" t="e">
        <f t="shared" si="1"/>
        <v>#REF!</v>
      </c>
      <c r="AZ3" s="2" t="e">
        <f t="shared" si="1"/>
        <v>#REF!</v>
      </c>
      <c r="BA3" s="2" t="e">
        <f t="shared" si="1"/>
        <v>#REF!</v>
      </c>
      <c r="BB3" s="2" t="e">
        <f t="shared" si="1"/>
        <v>#REF!</v>
      </c>
      <c r="BC3" s="102" t="s">
        <v>12</v>
      </c>
      <c r="BD3" s="103"/>
    </row>
    <row r="4" spans="1:56" x14ac:dyDescent="0.3">
      <c r="A4" s="80"/>
      <c r="B4" s="80"/>
      <c r="C4" s="80"/>
      <c r="D4" s="80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85"/>
      <c r="AA4" s="85"/>
      <c r="AB4" s="80"/>
      <c r="AD4" s="2">
        <f t="shared" ref="AD4:AX4" si="2">COUNTIF(E6:E25,"=N  ")</f>
        <v>0</v>
      </c>
      <c r="AE4" s="2">
        <f t="shared" si="2"/>
        <v>0</v>
      </c>
      <c r="AF4" s="2">
        <f t="shared" si="2"/>
        <v>0</v>
      </c>
      <c r="AG4" s="2">
        <f t="shared" si="2"/>
        <v>0</v>
      </c>
      <c r="AH4" s="2">
        <f t="shared" si="2"/>
        <v>0</v>
      </c>
      <c r="AI4" s="2">
        <f t="shared" si="2"/>
        <v>0</v>
      </c>
      <c r="AJ4" s="2">
        <f t="shared" si="2"/>
        <v>0</v>
      </c>
      <c r="AK4" s="2">
        <f t="shared" si="2"/>
        <v>0</v>
      </c>
      <c r="AL4" s="2">
        <f t="shared" si="2"/>
        <v>0</v>
      </c>
      <c r="AM4" s="2">
        <f t="shared" si="2"/>
        <v>0</v>
      </c>
      <c r="AN4" s="2">
        <f t="shared" si="2"/>
        <v>0</v>
      </c>
      <c r="AO4" s="2">
        <f t="shared" si="2"/>
        <v>0</v>
      </c>
      <c r="AP4" s="2">
        <f t="shared" si="2"/>
        <v>0</v>
      </c>
      <c r="AQ4" s="2">
        <f t="shared" si="2"/>
        <v>0</v>
      </c>
      <c r="AR4" s="2">
        <f t="shared" si="2"/>
        <v>0</v>
      </c>
      <c r="AS4" s="2">
        <f t="shared" si="2"/>
        <v>0</v>
      </c>
      <c r="AT4" s="2">
        <f t="shared" si="2"/>
        <v>0</v>
      </c>
      <c r="AU4" s="2">
        <f t="shared" si="2"/>
        <v>0</v>
      </c>
      <c r="AV4" s="2">
        <f t="shared" si="2"/>
        <v>0</v>
      </c>
      <c r="AW4" s="2">
        <f t="shared" si="2"/>
        <v>0</v>
      </c>
      <c r="AX4" s="2">
        <f t="shared" si="2"/>
        <v>0</v>
      </c>
      <c r="AY4" s="2" t="e">
        <f>COUNTIF(#REF!,"=N  ")</f>
        <v>#REF!</v>
      </c>
      <c r="AZ4" s="2" t="e">
        <f>COUNTIF(#REF!,"=N  ")</f>
        <v>#REF!</v>
      </c>
      <c r="BA4" s="2" t="e">
        <f>COUNTIF(#REF!,"=N  ")</f>
        <v>#REF!</v>
      </c>
      <c r="BB4" s="2" t="e">
        <f>COUNTIF(#REF!,"=N  ")</f>
        <v>#REF!</v>
      </c>
      <c r="BC4" s="102" t="s">
        <v>9</v>
      </c>
      <c r="BD4" s="103"/>
    </row>
    <row r="5" spans="1:56" ht="15" thickBot="1" x14ac:dyDescent="0.35">
      <c r="A5" s="81"/>
      <c r="B5" s="81"/>
      <c r="C5" s="81"/>
      <c r="D5" s="81"/>
      <c r="E5" s="76" t="s">
        <v>115</v>
      </c>
      <c r="F5" s="76" t="s">
        <v>116</v>
      </c>
      <c r="G5" s="76" t="s">
        <v>117</v>
      </c>
      <c r="H5" s="76" t="s">
        <v>118</v>
      </c>
      <c r="I5" s="76" t="s">
        <v>119</v>
      </c>
      <c r="J5" s="76" t="s">
        <v>120</v>
      </c>
      <c r="K5" s="76" t="s">
        <v>121</v>
      </c>
      <c r="L5" s="76">
        <v>3</v>
      </c>
      <c r="M5" s="76">
        <v>4.0999999999999996</v>
      </c>
      <c r="N5" s="76">
        <v>4.2</v>
      </c>
      <c r="O5" s="76">
        <v>5.0999999999999996</v>
      </c>
      <c r="P5" s="76">
        <v>5.2</v>
      </c>
      <c r="Q5" s="76">
        <v>6.1</v>
      </c>
      <c r="R5" s="76">
        <v>6.2</v>
      </c>
      <c r="S5" s="76">
        <v>7.1</v>
      </c>
      <c r="T5" s="76">
        <v>7.2</v>
      </c>
      <c r="U5" s="76">
        <v>8</v>
      </c>
      <c r="V5" s="76">
        <v>9</v>
      </c>
      <c r="W5" s="76">
        <v>10</v>
      </c>
      <c r="X5" s="76">
        <v>11</v>
      </c>
      <c r="Y5" s="77">
        <v>12</v>
      </c>
      <c r="Z5" s="100"/>
      <c r="AA5" s="100"/>
      <c r="AB5" s="81"/>
      <c r="AD5" s="2">
        <f t="shared" ref="AD5:AX5" si="3">COUNTIF(E6:E25,"=0")</f>
        <v>0</v>
      </c>
      <c r="AE5" s="2">
        <f t="shared" si="3"/>
        <v>0</v>
      </c>
      <c r="AF5" s="2">
        <f t="shared" si="3"/>
        <v>0</v>
      </c>
      <c r="AG5" s="2">
        <f t="shared" si="3"/>
        <v>1</v>
      </c>
      <c r="AH5" s="2">
        <f t="shared" si="3"/>
        <v>1</v>
      </c>
      <c r="AI5" s="2">
        <f t="shared" si="3"/>
        <v>6</v>
      </c>
      <c r="AJ5" s="2">
        <f t="shared" si="3"/>
        <v>7</v>
      </c>
      <c r="AK5" s="2">
        <f t="shared" si="3"/>
        <v>4</v>
      </c>
      <c r="AL5" s="2">
        <f t="shared" si="3"/>
        <v>0</v>
      </c>
      <c r="AM5" s="2">
        <f t="shared" si="3"/>
        <v>5</v>
      </c>
      <c r="AN5" s="2">
        <f t="shared" si="3"/>
        <v>4</v>
      </c>
      <c r="AO5" s="2">
        <f t="shared" si="3"/>
        <v>5</v>
      </c>
      <c r="AP5" s="2">
        <f t="shared" si="3"/>
        <v>2</v>
      </c>
      <c r="AQ5" s="2">
        <f t="shared" si="3"/>
        <v>6</v>
      </c>
      <c r="AR5" s="2">
        <f t="shared" si="3"/>
        <v>4</v>
      </c>
      <c r="AS5" s="2">
        <f t="shared" si="3"/>
        <v>8</v>
      </c>
      <c r="AT5" s="2">
        <f t="shared" si="3"/>
        <v>4</v>
      </c>
      <c r="AU5" s="2">
        <f t="shared" si="3"/>
        <v>5</v>
      </c>
      <c r="AV5" s="2">
        <f t="shared" si="3"/>
        <v>4</v>
      </c>
      <c r="AW5" s="2">
        <f t="shared" si="3"/>
        <v>6</v>
      </c>
      <c r="AX5" s="2">
        <f t="shared" si="3"/>
        <v>3</v>
      </c>
      <c r="AY5" s="2" t="e">
        <f>COUNTIF(#REF!,"=0")</f>
        <v>#REF!</v>
      </c>
      <c r="AZ5" s="2" t="e">
        <f>COUNTIF(#REF!,"=0")</f>
        <v>#REF!</v>
      </c>
      <c r="BA5" s="2" t="e">
        <f>COUNTIF(#REF!,"=0")</f>
        <v>#REF!</v>
      </c>
      <c r="BB5" s="2" t="e">
        <f>COUNTIF(#REF!,"=0")</f>
        <v>#REF!</v>
      </c>
      <c r="BC5" s="102" t="s">
        <v>8</v>
      </c>
      <c r="BD5" s="103"/>
    </row>
    <row r="6" spans="1:56" x14ac:dyDescent="0.3">
      <c r="A6" s="1">
        <v>1</v>
      </c>
      <c r="B6" s="1" t="s">
        <v>143</v>
      </c>
      <c r="C6" s="2"/>
      <c r="D6" s="2" t="s">
        <v>123</v>
      </c>
      <c r="E6" s="78">
        <v>3</v>
      </c>
      <c r="F6" s="78">
        <v>1</v>
      </c>
      <c r="G6" s="78">
        <v>2</v>
      </c>
      <c r="H6" s="78">
        <v>1</v>
      </c>
      <c r="I6" s="78">
        <v>1</v>
      </c>
      <c r="J6" s="78">
        <v>1</v>
      </c>
      <c r="K6" s="78">
        <v>1</v>
      </c>
      <c r="L6" s="78">
        <v>0</v>
      </c>
      <c r="M6" s="78">
        <v>1</v>
      </c>
      <c r="N6" s="78">
        <v>0</v>
      </c>
      <c r="O6" s="78">
        <v>2</v>
      </c>
      <c r="P6" s="78">
        <v>2</v>
      </c>
      <c r="Q6" s="78">
        <v>2</v>
      </c>
      <c r="R6" s="78">
        <v>1</v>
      </c>
      <c r="S6" s="78">
        <v>2</v>
      </c>
      <c r="T6" s="78">
        <v>1</v>
      </c>
      <c r="U6" s="78">
        <v>1</v>
      </c>
      <c r="V6" s="78">
        <v>2</v>
      </c>
      <c r="W6" s="78">
        <v>1</v>
      </c>
      <c r="X6" s="78">
        <v>1</v>
      </c>
      <c r="Y6" s="78">
        <v>1</v>
      </c>
      <c r="Z6" s="78">
        <v>27</v>
      </c>
      <c r="AA6" s="2">
        <v>3</v>
      </c>
      <c r="AB6" s="6">
        <v>60</v>
      </c>
    </row>
    <row r="7" spans="1:56" x14ac:dyDescent="0.3">
      <c r="A7" s="1">
        <v>2</v>
      </c>
      <c r="B7" s="1" t="s">
        <v>144</v>
      </c>
      <c r="C7" s="2"/>
      <c r="D7" s="2" t="s">
        <v>123</v>
      </c>
      <c r="E7" s="78">
        <v>4</v>
      </c>
      <c r="F7" s="78">
        <v>3</v>
      </c>
      <c r="G7" s="78">
        <v>2</v>
      </c>
      <c r="H7" s="78">
        <v>2</v>
      </c>
      <c r="I7" s="78">
        <v>3</v>
      </c>
      <c r="J7" s="78">
        <v>2</v>
      </c>
      <c r="K7" s="78">
        <v>2</v>
      </c>
      <c r="L7" s="78">
        <v>2</v>
      </c>
      <c r="M7" s="78">
        <v>3</v>
      </c>
      <c r="N7" s="78">
        <v>2</v>
      </c>
      <c r="O7" s="78">
        <v>2</v>
      </c>
      <c r="P7" s="78">
        <v>2</v>
      </c>
      <c r="Q7" s="78">
        <v>2</v>
      </c>
      <c r="R7" s="78">
        <v>1</v>
      </c>
      <c r="S7" s="78">
        <v>0</v>
      </c>
      <c r="T7" s="78">
        <v>0</v>
      </c>
      <c r="U7" s="78">
        <v>2</v>
      </c>
      <c r="V7" s="78">
        <v>1</v>
      </c>
      <c r="W7" s="78">
        <v>1</v>
      </c>
      <c r="X7" s="78">
        <v>1</v>
      </c>
      <c r="Y7" s="78">
        <v>1</v>
      </c>
      <c r="Z7" s="78">
        <v>38</v>
      </c>
      <c r="AA7" s="2">
        <v>4</v>
      </c>
      <c r="AB7" s="6">
        <v>84.4</v>
      </c>
      <c r="AD7" s="66" t="s">
        <v>13</v>
      </c>
      <c r="AE7" s="14">
        <f>COUNTIF(AA6:AA25,"=2")</f>
        <v>0</v>
      </c>
      <c r="AF7" s="15">
        <f>AE7/$AD$1*100</f>
        <v>0</v>
      </c>
    </row>
    <row r="8" spans="1:56" x14ac:dyDescent="0.3">
      <c r="A8" s="1">
        <v>3</v>
      </c>
      <c r="B8" s="1" t="s">
        <v>145</v>
      </c>
      <c r="C8" s="2"/>
      <c r="D8" s="2" t="s">
        <v>123</v>
      </c>
      <c r="E8" s="78">
        <v>3</v>
      </c>
      <c r="F8" s="78">
        <v>1</v>
      </c>
      <c r="G8" s="78">
        <v>2</v>
      </c>
      <c r="H8" s="78">
        <v>1</v>
      </c>
      <c r="I8" s="78">
        <v>3</v>
      </c>
      <c r="J8" s="78">
        <v>2</v>
      </c>
      <c r="K8" s="78">
        <v>1</v>
      </c>
      <c r="L8" s="78">
        <v>2</v>
      </c>
      <c r="M8" s="78">
        <v>3</v>
      </c>
      <c r="N8" s="78">
        <v>2</v>
      </c>
      <c r="O8" s="78">
        <v>2</v>
      </c>
      <c r="P8" s="78">
        <v>2</v>
      </c>
      <c r="Q8" s="78">
        <v>2</v>
      </c>
      <c r="R8" s="78">
        <v>1</v>
      </c>
      <c r="S8" s="78">
        <v>2</v>
      </c>
      <c r="T8" s="78">
        <v>1</v>
      </c>
      <c r="U8" s="78" t="s">
        <v>56</v>
      </c>
      <c r="V8" s="78" t="s">
        <v>56</v>
      </c>
      <c r="W8" s="78" t="s">
        <v>56</v>
      </c>
      <c r="X8" s="78" t="s">
        <v>56</v>
      </c>
      <c r="Y8" s="78" t="s">
        <v>56</v>
      </c>
      <c r="Z8" s="78">
        <v>30</v>
      </c>
      <c r="AA8" s="2">
        <v>4</v>
      </c>
      <c r="AB8" s="6">
        <v>66.7</v>
      </c>
      <c r="AD8" s="67" t="s">
        <v>14</v>
      </c>
      <c r="AE8" s="8">
        <f>COUNTIF(AA6:AA25,"=3")</f>
        <v>12</v>
      </c>
      <c r="AF8" s="13">
        <f>AE8/$AD$1*100</f>
        <v>36.363636363636367</v>
      </c>
    </row>
    <row r="9" spans="1:56" x14ac:dyDescent="0.3">
      <c r="A9" s="1">
        <v>4</v>
      </c>
      <c r="B9" s="1" t="s">
        <v>146</v>
      </c>
      <c r="C9" s="2"/>
      <c r="D9" s="2" t="s">
        <v>123</v>
      </c>
      <c r="E9" s="78">
        <v>3</v>
      </c>
      <c r="F9" s="78">
        <v>1</v>
      </c>
      <c r="G9" s="78">
        <v>2</v>
      </c>
      <c r="H9" s="78">
        <v>2</v>
      </c>
      <c r="I9" s="78">
        <v>3</v>
      </c>
      <c r="J9" s="78">
        <v>1</v>
      </c>
      <c r="K9" s="78">
        <v>2</v>
      </c>
      <c r="L9" s="78">
        <v>1</v>
      </c>
      <c r="M9" s="78">
        <v>3</v>
      </c>
      <c r="N9" s="78">
        <v>2</v>
      </c>
      <c r="O9" s="78">
        <v>2</v>
      </c>
      <c r="P9" s="78">
        <v>2</v>
      </c>
      <c r="Q9" s="78">
        <v>2</v>
      </c>
      <c r="R9" s="78">
        <v>1</v>
      </c>
      <c r="S9" s="78">
        <v>2</v>
      </c>
      <c r="T9" s="78">
        <v>1</v>
      </c>
      <c r="U9" s="78" t="s">
        <v>56</v>
      </c>
      <c r="V9" s="78" t="s">
        <v>56</v>
      </c>
      <c r="W9" s="78" t="s">
        <v>56</v>
      </c>
      <c r="X9" s="78" t="s">
        <v>56</v>
      </c>
      <c r="Y9" s="78" t="s">
        <v>56</v>
      </c>
      <c r="Z9" s="78">
        <v>30</v>
      </c>
      <c r="AA9" s="2">
        <v>4</v>
      </c>
      <c r="AB9" s="6">
        <v>66.7</v>
      </c>
      <c r="AD9" s="68" t="s">
        <v>15</v>
      </c>
      <c r="AE9" s="11">
        <f>COUNTIF(AA6:AA25,"=4")</f>
        <v>8</v>
      </c>
      <c r="AF9" s="12">
        <f>AE9/$AD$1*100</f>
        <v>24.242424242424242</v>
      </c>
    </row>
    <row r="10" spans="1:56" x14ac:dyDescent="0.3">
      <c r="A10" s="1">
        <v>5</v>
      </c>
      <c r="B10" s="1" t="s">
        <v>147</v>
      </c>
      <c r="C10" s="2"/>
      <c r="D10" s="2" t="s">
        <v>123</v>
      </c>
      <c r="E10" s="78">
        <v>2</v>
      </c>
      <c r="F10" s="78">
        <v>3</v>
      </c>
      <c r="G10" s="78">
        <v>2</v>
      </c>
      <c r="H10" s="78">
        <v>0</v>
      </c>
      <c r="I10" s="78">
        <v>3</v>
      </c>
      <c r="J10" s="78">
        <v>0</v>
      </c>
      <c r="K10" s="78">
        <v>0</v>
      </c>
      <c r="L10" s="78">
        <v>2</v>
      </c>
      <c r="M10" s="78">
        <v>3</v>
      </c>
      <c r="N10" s="78">
        <v>0</v>
      </c>
      <c r="O10" s="78">
        <v>1</v>
      </c>
      <c r="P10" s="78">
        <v>0</v>
      </c>
      <c r="Q10" s="78">
        <v>1</v>
      </c>
      <c r="R10" s="78">
        <v>0</v>
      </c>
      <c r="S10" s="78">
        <v>2</v>
      </c>
      <c r="T10" s="78">
        <v>0</v>
      </c>
      <c r="U10" s="78">
        <v>1</v>
      </c>
      <c r="V10" s="78">
        <v>1</v>
      </c>
      <c r="W10" s="78">
        <v>0</v>
      </c>
      <c r="X10" s="78">
        <v>0</v>
      </c>
      <c r="Y10" s="78">
        <v>0</v>
      </c>
      <c r="Z10" s="78">
        <v>21</v>
      </c>
      <c r="AA10" s="2">
        <v>3</v>
      </c>
      <c r="AB10" s="6">
        <v>46.7</v>
      </c>
      <c r="AD10" s="69" t="s">
        <v>16</v>
      </c>
      <c r="AE10" s="9">
        <f>COUNTIF(AA6:AA25,"=5")</f>
        <v>0</v>
      </c>
      <c r="AF10" s="10">
        <f>AE10/$AD$1*100</f>
        <v>0</v>
      </c>
    </row>
    <row r="11" spans="1:56" x14ac:dyDescent="0.3">
      <c r="A11" s="1">
        <v>6</v>
      </c>
      <c r="B11" s="1" t="s">
        <v>148</v>
      </c>
      <c r="C11" s="2"/>
      <c r="D11" s="2" t="s">
        <v>123</v>
      </c>
      <c r="E11" s="78">
        <v>4</v>
      </c>
      <c r="F11" s="78">
        <v>3</v>
      </c>
      <c r="G11" s="78">
        <v>2</v>
      </c>
      <c r="H11" s="78">
        <v>2</v>
      </c>
      <c r="I11" s="78">
        <v>1</v>
      </c>
      <c r="J11" s="78">
        <v>1</v>
      </c>
      <c r="K11" s="78">
        <v>1</v>
      </c>
      <c r="L11" s="78">
        <v>2</v>
      </c>
      <c r="M11" s="78">
        <v>3</v>
      </c>
      <c r="N11" s="78">
        <v>1</v>
      </c>
      <c r="O11" s="78">
        <v>2</v>
      </c>
      <c r="P11" s="78">
        <v>2</v>
      </c>
      <c r="Q11" s="78">
        <v>2</v>
      </c>
      <c r="R11" s="78">
        <v>1</v>
      </c>
      <c r="S11" s="78">
        <v>2</v>
      </c>
      <c r="T11" s="78">
        <v>1</v>
      </c>
      <c r="U11" s="78">
        <v>0</v>
      </c>
      <c r="V11" s="78">
        <v>0</v>
      </c>
      <c r="W11" s="78">
        <v>1</v>
      </c>
      <c r="X11" s="78">
        <v>1</v>
      </c>
      <c r="Y11" s="78" t="s">
        <v>56</v>
      </c>
      <c r="Z11" s="78">
        <v>32</v>
      </c>
      <c r="AA11" s="2">
        <v>4</v>
      </c>
      <c r="AB11" s="6">
        <v>71.099999999999994</v>
      </c>
    </row>
    <row r="12" spans="1:56" x14ac:dyDescent="0.3">
      <c r="A12" s="1">
        <v>7</v>
      </c>
      <c r="B12" s="1" t="s">
        <v>149</v>
      </c>
      <c r="C12" s="2"/>
      <c r="D12" s="2" t="s">
        <v>123</v>
      </c>
      <c r="E12" s="78">
        <v>1</v>
      </c>
      <c r="F12" s="78">
        <v>3</v>
      </c>
      <c r="G12" s="78">
        <v>2</v>
      </c>
      <c r="H12" s="78">
        <v>1</v>
      </c>
      <c r="I12" s="78">
        <v>1</v>
      </c>
      <c r="J12" s="78">
        <v>1</v>
      </c>
      <c r="K12" s="78">
        <v>0</v>
      </c>
      <c r="L12" s="78">
        <v>1</v>
      </c>
      <c r="M12" s="78">
        <v>2</v>
      </c>
      <c r="N12" s="78">
        <v>0</v>
      </c>
      <c r="O12" s="78">
        <v>2</v>
      </c>
      <c r="P12" s="78">
        <v>2</v>
      </c>
      <c r="Q12" s="78">
        <v>0</v>
      </c>
      <c r="R12" s="78">
        <v>0</v>
      </c>
      <c r="S12" s="78">
        <v>1</v>
      </c>
      <c r="T12" s="78">
        <v>1</v>
      </c>
      <c r="U12" s="78">
        <v>1</v>
      </c>
      <c r="V12" s="78">
        <v>1</v>
      </c>
      <c r="W12" s="78" t="s">
        <v>56</v>
      </c>
      <c r="X12" s="78" t="s">
        <v>56</v>
      </c>
      <c r="Y12" s="78" t="s">
        <v>56</v>
      </c>
      <c r="Z12" s="78">
        <v>20</v>
      </c>
      <c r="AA12" s="2">
        <v>3</v>
      </c>
      <c r="AB12" s="6">
        <v>44.4</v>
      </c>
      <c r="AD12" s="101" t="s">
        <v>52</v>
      </c>
      <c r="AE12" s="101"/>
      <c r="AF12" s="65">
        <f>COUNTIF(AB6:AB25,100)</f>
        <v>0</v>
      </c>
    </row>
    <row r="13" spans="1:56" x14ac:dyDescent="0.3">
      <c r="A13" s="1">
        <v>8</v>
      </c>
      <c r="B13" s="1" t="s">
        <v>150</v>
      </c>
      <c r="C13" s="2"/>
      <c r="D13" s="2" t="s">
        <v>123</v>
      </c>
      <c r="E13" s="78">
        <v>2</v>
      </c>
      <c r="F13" s="78">
        <v>2</v>
      </c>
      <c r="G13" s="78">
        <v>2</v>
      </c>
      <c r="H13" s="78">
        <v>1</v>
      </c>
      <c r="I13" s="78">
        <v>2</v>
      </c>
      <c r="J13" s="78">
        <v>1</v>
      </c>
      <c r="K13" s="78">
        <v>0</v>
      </c>
      <c r="L13" s="78">
        <v>0</v>
      </c>
      <c r="M13" s="78">
        <v>3</v>
      </c>
      <c r="N13" s="78">
        <v>2</v>
      </c>
      <c r="O13" s="78">
        <v>0</v>
      </c>
      <c r="P13" s="78">
        <v>2</v>
      </c>
      <c r="Q13" s="78">
        <v>1</v>
      </c>
      <c r="R13" s="78">
        <v>0</v>
      </c>
      <c r="S13" s="78">
        <v>0</v>
      </c>
      <c r="T13" s="78">
        <v>0</v>
      </c>
      <c r="U13" s="78" t="s">
        <v>56</v>
      </c>
      <c r="V13" s="78">
        <v>1</v>
      </c>
      <c r="W13" s="78">
        <v>1</v>
      </c>
      <c r="X13" s="78" t="s">
        <v>56</v>
      </c>
      <c r="Y13" s="78">
        <v>1</v>
      </c>
      <c r="Z13" s="78">
        <v>21</v>
      </c>
      <c r="AA13" s="2">
        <v>3</v>
      </c>
      <c r="AB13" s="6">
        <v>46.7</v>
      </c>
      <c r="AD13" s="96" t="s">
        <v>17</v>
      </c>
      <c r="AE13" s="97"/>
      <c r="AF13" s="7">
        <f>SUM(AE8:AE10)/$AD$1*100</f>
        <v>60.606060606060609</v>
      </c>
    </row>
    <row r="14" spans="1:56" x14ac:dyDescent="0.3">
      <c r="A14" s="1">
        <v>9</v>
      </c>
      <c r="B14" s="1" t="s">
        <v>151</v>
      </c>
      <c r="C14" s="2"/>
      <c r="D14" s="2" t="s">
        <v>123</v>
      </c>
      <c r="E14" s="78">
        <v>2</v>
      </c>
      <c r="F14" s="78">
        <v>2</v>
      </c>
      <c r="G14" s="78">
        <v>2</v>
      </c>
      <c r="H14" s="78">
        <v>2</v>
      </c>
      <c r="I14" s="78">
        <v>3</v>
      </c>
      <c r="J14" s="78">
        <v>3</v>
      </c>
      <c r="K14" s="78">
        <v>2</v>
      </c>
      <c r="L14" s="78">
        <v>2</v>
      </c>
      <c r="M14" s="78">
        <v>3</v>
      </c>
      <c r="N14" s="78">
        <v>2</v>
      </c>
      <c r="O14" s="78">
        <v>2</v>
      </c>
      <c r="P14" s="78">
        <v>2</v>
      </c>
      <c r="Q14" s="78">
        <v>2</v>
      </c>
      <c r="R14" s="78">
        <v>1</v>
      </c>
      <c r="S14" s="78">
        <v>2</v>
      </c>
      <c r="T14" s="78">
        <v>1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  <c r="Z14" s="78">
        <v>33</v>
      </c>
      <c r="AA14" s="2">
        <v>4</v>
      </c>
      <c r="AB14" s="6">
        <v>73.3</v>
      </c>
      <c r="AD14" s="96" t="s">
        <v>31</v>
      </c>
      <c r="AE14" s="97"/>
      <c r="AF14" s="7">
        <f>SUM(AE9:AE10)/$AD$1*100</f>
        <v>24.242424242424242</v>
      </c>
    </row>
    <row r="15" spans="1:56" x14ac:dyDescent="0.3">
      <c r="A15" s="1">
        <v>10</v>
      </c>
      <c r="B15" s="1" t="s">
        <v>152</v>
      </c>
      <c r="C15" s="2"/>
      <c r="D15" s="2" t="s">
        <v>123</v>
      </c>
      <c r="E15" s="78">
        <v>3</v>
      </c>
      <c r="F15" s="78">
        <v>3</v>
      </c>
      <c r="G15" s="78">
        <v>2</v>
      </c>
      <c r="H15" s="78">
        <v>3</v>
      </c>
      <c r="I15" s="78">
        <v>3</v>
      </c>
      <c r="J15" s="78">
        <v>0</v>
      </c>
      <c r="K15" s="78">
        <v>0</v>
      </c>
      <c r="L15" s="78">
        <v>0</v>
      </c>
      <c r="M15" s="78">
        <v>2</v>
      </c>
      <c r="N15" s="78">
        <v>0</v>
      </c>
      <c r="O15" s="78">
        <v>0</v>
      </c>
      <c r="P15" s="78">
        <v>0</v>
      </c>
      <c r="Q15" s="78" t="s">
        <v>56</v>
      </c>
      <c r="R15" s="78" t="s">
        <v>56</v>
      </c>
      <c r="S15" s="78">
        <v>1</v>
      </c>
      <c r="T15" s="78">
        <v>1</v>
      </c>
      <c r="U15" s="78" t="s">
        <v>56</v>
      </c>
      <c r="V15" s="78" t="s">
        <v>56</v>
      </c>
      <c r="W15" s="78">
        <v>1</v>
      </c>
      <c r="X15" s="78" t="s">
        <v>56</v>
      </c>
      <c r="Y15" s="78" t="s">
        <v>56</v>
      </c>
      <c r="Z15" s="78">
        <v>19</v>
      </c>
      <c r="AA15" s="2">
        <v>3</v>
      </c>
      <c r="AB15" s="6">
        <v>42.2</v>
      </c>
      <c r="AD15" s="96" t="s">
        <v>28</v>
      </c>
      <c r="AE15" s="97"/>
      <c r="AF15" s="7">
        <f>AVERAGE(Z6:Z25)</f>
        <v>26.6</v>
      </c>
    </row>
    <row r="16" spans="1:56" x14ac:dyDescent="0.3">
      <c r="A16" s="1">
        <v>11</v>
      </c>
      <c r="B16" s="1" t="s">
        <v>153</v>
      </c>
      <c r="C16" s="2"/>
      <c r="D16" s="2" t="s">
        <v>123</v>
      </c>
      <c r="E16" s="78">
        <v>4</v>
      </c>
      <c r="F16" s="78">
        <v>2</v>
      </c>
      <c r="G16" s="78">
        <v>2</v>
      </c>
      <c r="H16" s="78">
        <v>3</v>
      </c>
      <c r="I16" s="78">
        <v>3</v>
      </c>
      <c r="J16" s="78">
        <v>1</v>
      </c>
      <c r="K16" s="78">
        <v>0</v>
      </c>
      <c r="L16" s="78">
        <v>2</v>
      </c>
      <c r="M16" s="78">
        <v>3</v>
      </c>
      <c r="N16" s="78">
        <v>2</v>
      </c>
      <c r="O16" s="78">
        <v>2</v>
      </c>
      <c r="P16" s="78">
        <v>2</v>
      </c>
      <c r="Q16" s="78">
        <v>2</v>
      </c>
      <c r="R16" s="78">
        <v>1</v>
      </c>
      <c r="S16" s="78">
        <v>2</v>
      </c>
      <c r="T16" s="78">
        <v>1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  <c r="Z16" s="78">
        <v>32</v>
      </c>
      <c r="AA16" s="2">
        <v>4</v>
      </c>
      <c r="AB16" s="6">
        <v>71.099999999999994</v>
      </c>
      <c r="AD16" s="96" t="s">
        <v>18</v>
      </c>
      <c r="AE16" s="97"/>
      <c r="AF16" s="7">
        <f>AVERAGE(AA6:AA25)</f>
        <v>3.4</v>
      </c>
    </row>
    <row r="17" spans="1:33" x14ac:dyDescent="0.3">
      <c r="A17" s="1">
        <v>12</v>
      </c>
      <c r="B17" s="1" t="s">
        <v>154</v>
      </c>
      <c r="C17" s="2"/>
      <c r="D17" s="2" t="s">
        <v>123</v>
      </c>
      <c r="E17" s="78">
        <v>2</v>
      </c>
      <c r="F17" s="78">
        <v>1</v>
      </c>
      <c r="G17" s="78">
        <v>2</v>
      </c>
      <c r="H17" s="78">
        <v>2</v>
      </c>
      <c r="I17" s="78">
        <v>1</v>
      </c>
      <c r="J17" s="78">
        <v>0</v>
      </c>
      <c r="K17" s="78">
        <v>0</v>
      </c>
      <c r="L17" s="78">
        <v>1</v>
      </c>
      <c r="M17" s="78">
        <v>2</v>
      </c>
      <c r="N17" s="78">
        <v>2</v>
      </c>
      <c r="O17" s="78">
        <v>2</v>
      </c>
      <c r="P17" s="78">
        <v>0</v>
      </c>
      <c r="Q17" s="78">
        <v>2</v>
      </c>
      <c r="R17" s="78">
        <v>0</v>
      </c>
      <c r="S17" s="78">
        <v>2</v>
      </c>
      <c r="T17" s="78">
        <v>0</v>
      </c>
      <c r="U17" s="78" t="s">
        <v>56</v>
      </c>
      <c r="V17" s="78" t="s">
        <v>56</v>
      </c>
      <c r="W17" s="78">
        <v>1</v>
      </c>
      <c r="X17" s="78">
        <v>1</v>
      </c>
      <c r="Y17" s="78">
        <v>1</v>
      </c>
      <c r="Z17" s="78">
        <v>22</v>
      </c>
      <c r="AA17" s="2">
        <v>3</v>
      </c>
      <c r="AB17" s="6">
        <v>48.9</v>
      </c>
      <c r="AD17" s="96" t="s">
        <v>53</v>
      </c>
      <c r="AE17" s="97"/>
      <c r="AF17" s="7">
        <f>AVERAGE(AB6:AB25)</f>
        <v>59.104999999999997</v>
      </c>
    </row>
    <row r="18" spans="1:33" x14ac:dyDescent="0.3">
      <c r="A18" s="1">
        <v>13</v>
      </c>
      <c r="B18" s="1" t="s">
        <v>155</v>
      </c>
      <c r="C18" s="2"/>
      <c r="D18" s="2" t="s">
        <v>123</v>
      </c>
      <c r="E18" s="78">
        <v>2</v>
      </c>
      <c r="F18" s="78">
        <v>3</v>
      </c>
      <c r="G18" s="78">
        <v>1</v>
      </c>
      <c r="H18" s="78">
        <v>3</v>
      </c>
      <c r="I18" s="78">
        <v>3</v>
      </c>
      <c r="J18" s="78">
        <v>0</v>
      </c>
      <c r="K18" s="78">
        <v>2</v>
      </c>
      <c r="L18" s="78">
        <v>1</v>
      </c>
      <c r="M18" s="78">
        <v>3</v>
      </c>
      <c r="N18" s="78">
        <v>0</v>
      </c>
      <c r="O18" s="78">
        <v>0</v>
      </c>
      <c r="P18" s="78">
        <v>0</v>
      </c>
      <c r="Q18" s="78">
        <v>2</v>
      </c>
      <c r="R18" s="78">
        <v>1</v>
      </c>
      <c r="S18" s="78">
        <v>0</v>
      </c>
      <c r="T18" s="78">
        <v>0</v>
      </c>
      <c r="U18" s="78">
        <v>2</v>
      </c>
      <c r="V18" s="78">
        <v>0</v>
      </c>
      <c r="W18" s="78">
        <v>1</v>
      </c>
      <c r="X18" s="78">
        <v>0</v>
      </c>
      <c r="Y18" s="78">
        <v>1</v>
      </c>
      <c r="Z18" s="78">
        <v>25</v>
      </c>
      <c r="AA18" s="2">
        <v>3</v>
      </c>
      <c r="AB18" s="6">
        <v>55.5</v>
      </c>
    </row>
    <row r="19" spans="1:33" x14ac:dyDescent="0.3">
      <c r="A19" s="1">
        <v>14</v>
      </c>
      <c r="B19" s="1" t="s">
        <v>156</v>
      </c>
      <c r="C19" s="2"/>
      <c r="D19" s="2" t="s">
        <v>123</v>
      </c>
      <c r="E19" s="78">
        <v>4</v>
      </c>
      <c r="F19" s="78">
        <v>3</v>
      </c>
      <c r="G19" s="78">
        <v>2</v>
      </c>
      <c r="H19" s="78">
        <v>2</v>
      </c>
      <c r="I19" s="78">
        <v>3</v>
      </c>
      <c r="J19" s="78">
        <v>2</v>
      </c>
      <c r="K19" s="78">
        <v>1</v>
      </c>
      <c r="L19" s="78">
        <v>2</v>
      </c>
      <c r="M19" s="78">
        <v>3</v>
      </c>
      <c r="N19" s="78">
        <v>1</v>
      </c>
      <c r="O19" s="78">
        <v>2</v>
      </c>
      <c r="P19" s="78">
        <v>2</v>
      </c>
      <c r="Q19" s="78">
        <v>2</v>
      </c>
      <c r="R19" s="78">
        <v>1</v>
      </c>
      <c r="S19" s="78">
        <v>1</v>
      </c>
      <c r="T19" s="78">
        <v>1</v>
      </c>
      <c r="U19" s="78">
        <v>1</v>
      </c>
      <c r="V19" s="78" t="s">
        <v>56</v>
      </c>
      <c r="W19" s="78" t="s">
        <v>56</v>
      </c>
      <c r="X19" s="78" t="s">
        <v>56</v>
      </c>
      <c r="Y19" s="78" t="s">
        <v>56</v>
      </c>
      <c r="Z19" s="78">
        <v>33</v>
      </c>
      <c r="AA19" s="2">
        <v>4</v>
      </c>
      <c r="AB19" s="6">
        <v>73.3</v>
      </c>
      <c r="AD19" s="88" t="s">
        <v>51</v>
      </c>
      <c r="AE19" s="89"/>
      <c r="AF19" s="64" t="s">
        <v>50</v>
      </c>
      <c r="AG19" s="64" t="s">
        <v>49</v>
      </c>
    </row>
    <row r="20" spans="1:33" x14ac:dyDescent="0.3">
      <c r="A20" s="1">
        <v>15</v>
      </c>
      <c r="B20" s="1" t="s">
        <v>157</v>
      </c>
      <c r="C20" s="2"/>
      <c r="D20" s="2" t="s">
        <v>123</v>
      </c>
      <c r="E20" s="78">
        <v>3</v>
      </c>
      <c r="F20" s="78">
        <v>3</v>
      </c>
      <c r="G20" s="78">
        <v>2</v>
      </c>
      <c r="H20" s="78">
        <v>1</v>
      </c>
      <c r="I20" s="78">
        <v>1</v>
      </c>
      <c r="J20" s="78">
        <v>1</v>
      </c>
      <c r="K20" s="78">
        <v>2</v>
      </c>
      <c r="L20" s="78">
        <v>2</v>
      </c>
      <c r="M20" s="78">
        <v>1</v>
      </c>
      <c r="N20" s="78">
        <v>1</v>
      </c>
      <c r="O20" s="78">
        <v>0</v>
      </c>
      <c r="P20" s="78">
        <v>0</v>
      </c>
      <c r="Q20" s="78">
        <v>1</v>
      </c>
      <c r="R20" s="78">
        <v>0</v>
      </c>
      <c r="S20" s="78">
        <v>0</v>
      </c>
      <c r="T20" s="78">
        <v>0</v>
      </c>
      <c r="U20" s="78">
        <v>1</v>
      </c>
      <c r="V20" s="78">
        <v>0</v>
      </c>
      <c r="W20" s="78">
        <v>1</v>
      </c>
      <c r="X20" s="78">
        <v>0</v>
      </c>
      <c r="Y20" s="78">
        <v>1</v>
      </c>
      <c r="Z20" s="78">
        <v>21</v>
      </c>
      <c r="AA20" s="2">
        <v>3</v>
      </c>
      <c r="AB20" s="6">
        <v>46.7</v>
      </c>
      <c r="AD20" s="102" t="s">
        <v>44</v>
      </c>
      <c r="AE20" s="104"/>
      <c r="AF20" s="70">
        <f>COUNTIF(AB6:AB25,"&gt;=85")</f>
        <v>0</v>
      </c>
      <c r="AG20" s="70">
        <f>AF20/AD1*100</f>
        <v>0</v>
      </c>
    </row>
    <row r="21" spans="1:33" x14ac:dyDescent="0.3">
      <c r="A21" s="1">
        <v>16</v>
      </c>
      <c r="B21" s="1" t="s">
        <v>158</v>
      </c>
      <c r="C21" s="2"/>
      <c r="D21" s="2" t="s">
        <v>123</v>
      </c>
      <c r="E21" s="78">
        <v>1</v>
      </c>
      <c r="F21" s="78">
        <v>2</v>
      </c>
      <c r="G21" s="78">
        <v>2</v>
      </c>
      <c r="H21" s="78">
        <v>1</v>
      </c>
      <c r="I21" s="78">
        <v>2</v>
      </c>
      <c r="J21" s="78">
        <v>0</v>
      </c>
      <c r="K21" s="78" t="s">
        <v>56</v>
      </c>
      <c r="L21" s="78">
        <v>0</v>
      </c>
      <c r="M21" s="78">
        <v>3</v>
      </c>
      <c r="N21" s="78">
        <v>1</v>
      </c>
      <c r="O21" s="78" t="s">
        <v>56</v>
      </c>
      <c r="P21" s="78">
        <v>1</v>
      </c>
      <c r="Q21" s="78">
        <v>1</v>
      </c>
      <c r="R21" s="78">
        <v>1</v>
      </c>
      <c r="S21" s="78">
        <v>1</v>
      </c>
      <c r="T21" s="78" t="s">
        <v>56</v>
      </c>
      <c r="U21" s="78">
        <v>2</v>
      </c>
      <c r="V21" s="78" t="s">
        <v>56</v>
      </c>
      <c r="W21" s="78">
        <v>1</v>
      </c>
      <c r="X21" s="78" t="s">
        <v>56</v>
      </c>
      <c r="Y21" s="78" t="s">
        <v>56</v>
      </c>
      <c r="Z21" s="78">
        <v>19</v>
      </c>
      <c r="AA21" s="2">
        <v>3</v>
      </c>
      <c r="AB21" s="6">
        <v>42.2</v>
      </c>
      <c r="AD21" s="102" t="s">
        <v>45</v>
      </c>
      <c r="AE21" s="103"/>
      <c r="AF21" s="70">
        <f>COUNTIF(AB6:AB25,"&gt;=75")-AF20</f>
        <v>1</v>
      </c>
      <c r="AG21" s="70">
        <f>AF21/AD1*100</f>
        <v>3.0303030303030303</v>
      </c>
    </row>
    <row r="22" spans="1:33" x14ac:dyDescent="0.3">
      <c r="A22" s="1">
        <v>17</v>
      </c>
      <c r="B22" s="1" t="s">
        <v>159</v>
      </c>
      <c r="C22" s="2"/>
      <c r="D22" s="2" t="s">
        <v>123</v>
      </c>
      <c r="E22" s="78">
        <v>3</v>
      </c>
      <c r="F22" s="78">
        <v>3</v>
      </c>
      <c r="G22" s="78">
        <v>2</v>
      </c>
      <c r="H22" s="78">
        <v>2</v>
      </c>
      <c r="I22" s="78">
        <v>2</v>
      </c>
      <c r="J22" s="78">
        <v>1</v>
      </c>
      <c r="K22" s="78">
        <v>0</v>
      </c>
      <c r="L22" s="78">
        <v>2</v>
      </c>
      <c r="M22" s="78">
        <v>3</v>
      </c>
      <c r="N22" s="78" t="s">
        <v>56</v>
      </c>
      <c r="O22" s="78">
        <v>2</v>
      </c>
      <c r="P22" s="78">
        <v>2</v>
      </c>
      <c r="Q22" s="78">
        <v>0</v>
      </c>
      <c r="R22" s="78" t="s">
        <v>56</v>
      </c>
      <c r="S22" s="78">
        <v>2</v>
      </c>
      <c r="T22" s="78">
        <v>0</v>
      </c>
      <c r="U22" s="78">
        <v>0</v>
      </c>
      <c r="V22" s="78" t="s">
        <v>56</v>
      </c>
      <c r="W22" s="78">
        <v>1</v>
      </c>
      <c r="X22" s="78">
        <v>0</v>
      </c>
      <c r="Y22" s="78">
        <v>1</v>
      </c>
      <c r="Z22" s="75">
        <v>26</v>
      </c>
      <c r="AA22" s="2">
        <v>3</v>
      </c>
      <c r="AB22" s="6">
        <v>57.8</v>
      </c>
      <c r="AD22" s="102" t="s">
        <v>46</v>
      </c>
      <c r="AE22" s="104"/>
      <c r="AF22" s="70">
        <f>COUNTIF(AB6:AB25,"&gt;=65")-AF21-AF20</f>
        <v>7</v>
      </c>
      <c r="AG22" s="70">
        <f>AF22/AD1*100</f>
        <v>21.212121212121211</v>
      </c>
    </row>
    <row r="23" spans="1:33" x14ac:dyDescent="0.3">
      <c r="A23" s="1">
        <v>18</v>
      </c>
      <c r="B23" s="1" t="s">
        <v>160</v>
      </c>
      <c r="C23" s="2"/>
      <c r="D23" s="2" t="s">
        <v>123</v>
      </c>
      <c r="E23" s="78">
        <v>3</v>
      </c>
      <c r="F23" s="78">
        <v>2</v>
      </c>
      <c r="G23" s="78">
        <v>1</v>
      </c>
      <c r="H23" s="78">
        <v>3</v>
      </c>
      <c r="I23" s="78">
        <v>0</v>
      </c>
      <c r="J23" s="78">
        <v>3</v>
      </c>
      <c r="K23" s="78">
        <v>2</v>
      </c>
      <c r="L23" s="78">
        <v>2</v>
      </c>
      <c r="M23" s="78">
        <v>3</v>
      </c>
      <c r="N23" s="78">
        <v>2</v>
      </c>
      <c r="O23" s="78">
        <v>2</v>
      </c>
      <c r="P23" s="78">
        <v>2</v>
      </c>
      <c r="Q23" s="78">
        <v>2</v>
      </c>
      <c r="R23" s="78">
        <v>0</v>
      </c>
      <c r="S23" s="78" t="s">
        <v>56</v>
      </c>
      <c r="T23" s="78" t="s">
        <v>56</v>
      </c>
      <c r="U23" s="78" t="s">
        <v>56</v>
      </c>
      <c r="V23" s="78" t="s">
        <v>56</v>
      </c>
      <c r="W23" s="78" t="s">
        <v>56</v>
      </c>
      <c r="X23" s="78" t="s">
        <v>56</v>
      </c>
      <c r="Y23" s="78" t="s">
        <v>56</v>
      </c>
      <c r="Z23" s="75">
        <v>27</v>
      </c>
      <c r="AA23" s="2">
        <v>3</v>
      </c>
      <c r="AB23" s="6">
        <v>60</v>
      </c>
      <c r="AD23" s="102" t="s">
        <v>47</v>
      </c>
      <c r="AE23" s="104"/>
      <c r="AF23" s="70">
        <f>COUNTIF(AB6:AB25,"&gt;=50")-AF22-AF21-AF20</f>
        <v>5</v>
      </c>
      <c r="AG23" s="70">
        <f>AF23/AD1*100</f>
        <v>15.151515151515152</v>
      </c>
    </row>
    <row r="24" spans="1:33" x14ac:dyDescent="0.3">
      <c r="A24" s="1">
        <v>19</v>
      </c>
      <c r="B24" s="1" t="s">
        <v>161</v>
      </c>
      <c r="C24" s="2"/>
      <c r="D24" s="2" t="s">
        <v>123</v>
      </c>
      <c r="E24" s="78">
        <v>3</v>
      </c>
      <c r="F24" s="78">
        <v>1</v>
      </c>
      <c r="G24" s="78">
        <v>1</v>
      </c>
      <c r="H24" s="78">
        <v>2</v>
      </c>
      <c r="I24" s="78">
        <v>3</v>
      </c>
      <c r="J24" s="78">
        <v>0</v>
      </c>
      <c r="K24" s="78" t="s">
        <v>56</v>
      </c>
      <c r="L24" s="78">
        <v>2</v>
      </c>
      <c r="M24" s="78">
        <v>3</v>
      </c>
      <c r="N24" s="78">
        <v>2</v>
      </c>
      <c r="O24" s="78">
        <v>1</v>
      </c>
      <c r="P24" s="78">
        <v>1</v>
      </c>
      <c r="Q24" s="78">
        <v>2</v>
      </c>
      <c r="R24" s="78">
        <v>1</v>
      </c>
      <c r="S24" s="78">
        <v>1</v>
      </c>
      <c r="T24" s="78">
        <v>0</v>
      </c>
      <c r="U24" s="78" t="s">
        <v>56</v>
      </c>
      <c r="V24" s="78" t="s">
        <v>56</v>
      </c>
      <c r="W24" s="78">
        <v>0</v>
      </c>
      <c r="X24" s="78" t="s">
        <v>56</v>
      </c>
      <c r="Y24" s="78" t="s">
        <v>56</v>
      </c>
      <c r="Z24" s="78">
        <v>23</v>
      </c>
      <c r="AA24" s="78">
        <v>3</v>
      </c>
      <c r="AB24" s="6">
        <v>51.1</v>
      </c>
      <c r="AD24" s="102" t="s">
        <v>48</v>
      </c>
      <c r="AE24" s="104"/>
      <c r="AF24" s="70">
        <f>COUNTIF(AB6:AB25,"&lt;50")</f>
        <v>7</v>
      </c>
      <c r="AG24" s="70">
        <f>AF24/AD1*100</f>
        <v>21.212121212121211</v>
      </c>
    </row>
    <row r="25" spans="1:33" x14ac:dyDescent="0.3">
      <c r="A25" s="1">
        <v>20</v>
      </c>
      <c r="B25" s="1" t="s">
        <v>162</v>
      </c>
      <c r="C25" s="2"/>
      <c r="D25" s="2" t="s">
        <v>123</v>
      </c>
      <c r="E25" s="78">
        <v>3</v>
      </c>
      <c r="F25" s="78">
        <v>3</v>
      </c>
      <c r="G25" s="78">
        <v>2</v>
      </c>
      <c r="H25" s="78">
        <v>3</v>
      </c>
      <c r="I25" s="78">
        <v>3</v>
      </c>
      <c r="J25" s="78">
        <v>2</v>
      </c>
      <c r="K25" s="78" t="s">
        <v>56</v>
      </c>
      <c r="L25" s="78">
        <v>2</v>
      </c>
      <c r="M25" s="78">
        <v>3</v>
      </c>
      <c r="N25" s="78">
        <v>2</v>
      </c>
      <c r="O25" s="78">
        <v>2</v>
      </c>
      <c r="P25" s="78">
        <v>2</v>
      </c>
      <c r="Q25" s="78">
        <v>2</v>
      </c>
      <c r="R25" s="78">
        <v>1</v>
      </c>
      <c r="S25" s="78">
        <v>2</v>
      </c>
      <c r="T25" s="78">
        <v>1</v>
      </c>
      <c r="U25" s="78" t="s">
        <v>56</v>
      </c>
      <c r="V25" s="78" t="s">
        <v>56</v>
      </c>
      <c r="W25" s="78" t="s">
        <v>56</v>
      </c>
      <c r="X25" s="78" t="s">
        <v>56</v>
      </c>
      <c r="Y25" s="78" t="s">
        <v>56</v>
      </c>
      <c r="Z25" s="78">
        <v>33</v>
      </c>
      <c r="AA25" s="78">
        <v>4</v>
      </c>
      <c r="AB25" s="6">
        <v>73.3</v>
      </c>
    </row>
    <row r="26" spans="1:33" ht="15" x14ac:dyDescent="0.25">
      <c r="A26" s="1"/>
      <c r="B26" s="1"/>
      <c r="C26" s="2"/>
      <c r="D26" s="2"/>
      <c r="E26" s="7">
        <f>AVERAGE(E6:E25)/4*100</f>
        <v>68.75</v>
      </c>
      <c r="F26" s="7">
        <f>AVERAGE(F6:F25)/3*100</f>
        <v>75</v>
      </c>
      <c r="G26" s="7">
        <f>AVERAGE(G6:G25)/2*100</f>
        <v>92.5</v>
      </c>
      <c r="H26" s="7">
        <f>AVERAGE(H6:H25)/3*100</f>
        <v>61.666666666666671</v>
      </c>
      <c r="I26" s="7">
        <f>AVERAGE(I6:I25)/3*100</f>
        <v>73.333333333333343</v>
      </c>
      <c r="J26" s="7">
        <f>AVERAGE(J6:J25)/3*100</f>
        <v>36.666666666666671</v>
      </c>
      <c r="K26" s="7">
        <f>AVERAGE(K6:K25)/3*100</f>
        <v>31.372549019607842</v>
      </c>
      <c r="L26" s="7">
        <f>AVERAGE(L6:L25)/2*100</f>
        <v>70</v>
      </c>
      <c r="M26" s="7">
        <f>AVERAGE(M6:M25)/3*100</f>
        <v>88.333333333333329</v>
      </c>
      <c r="N26" s="7">
        <f>AVERAGE(N6:N25)/2*100</f>
        <v>63.157894736842103</v>
      </c>
      <c r="O26" s="7">
        <f>AVERAGE(O6:O25)/2*100</f>
        <v>73.68421052631578</v>
      </c>
      <c r="P26" s="7">
        <f>AVERAGE(P6:P25)/2*100</f>
        <v>70</v>
      </c>
      <c r="Q26" s="7">
        <f>AVERAGE(Q6:Q25)/2*100</f>
        <v>78.94736842105263</v>
      </c>
      <c r="R26" s="7">
        <f>AVERAGE(R6:R25)/1*100</f>
        <v>66.666666666666657</v>
      </c>
      <c r="S26" s="7">
        <f>AVERAGE(S6:S25)/2*100</f>
        <v>65.789473684210535</v>
      </c>
      <c r="T26" s="7">
        <f>AVERAGE(T6:T25)/1*100</f>
        <v>55.555555555555557</v>
      </c>
      <c r="U26" s="7">
        <f>AVERAGE(U6:U25)/2*100</f>
        <v>45.833333333333329</v>
      </c>
      <c r="V26" s="7">
        <f>AVERAGE(V6:V25)/2*100</f>
        <v>30</v>
      </c>
      <c r="W26" s="7">
        <f>AVERAGE(W6:W25)/1*100</f>
        <v>71.428571428571431</v>
      </c>
      <c r="X26" s="7">
        <f>AVERAGE(X6:X25)/1*100</f>
        <v>40</v>
      </c>
      <c r="Y26" s="7">
        <f>AVERAGE(Y6:Y25)/1*100</f>
        <v>70</v>
      </c>
      <c r="Z26" s="36">
        <f>AVERAGE(Z6:Z25)</f>
        <v>26.6</v>
      </c>
      <c r="AA26" s="36">
        <f>AVERAGE(AA6:AA25)</f>
        <v>3.4</v>
      </c>
      <c r="AB26" s="36">
        <f>AVERAGE(AB6:AB25)</f>
        <v>59.104999999999997</v>
      </c>
      <c r="AD26" s="28"/>
      <c r="AE26" s="28"/>
      <c r="AF26" s="28"/>
    </row>
    <row r="27" spans="1:33" s="28" customFormat="1" ht="15" x14ac:dyDescent="0.25">
      <c r="C27" s="37"/>
      <c r="D27" s="37"/>
      <c r="Z27" s="38"/>
      <c r="AA27" s="37"/>
      <c r="AD27"/>
      <c r="AE27"/>
      <c r="AF27"/>
    </row>
    <row r="28" spans="1:33" ht="322.5" customHeight="1" x14ac:dyDescent="0.3">
      <c r="E28" s="71" t="str">
        <f>'2'!B3</f>
        <v>1K1. 1K1. Совершенствование видов речевой деятельности (чтения, письма), обеспечивающих эффективное овладение разными учебными предметами; овладение основными нормами литературного языка (орфографическими, пунктуационными); стремление к речевому самосовершенствованию. Соблюдать основные языковые нормы в письменной речи; редактировать письменные тексты разных стилей и жанров с соблюдением норм современного русского литературного языка</v>
      </c>
      <c r="F28" s="71" t="str">
        <f>'2'!B4</f>
        <v>1K2. 1K2. Совершенствование видов речевой деятельности (чтения, письма), обеспечивающих эффективное овладение разными учебными предметами; овладение основными нормами литературного языка (орфографическими, пунктуационными); стремление к речевому самосовершенствованию. Соблюдать основные языковые нормы в письменной речи; редактировать письменные тексты разных стилей и жанров с соблюдением норм современного русского литературного языка</v>
      </c>
      <c r="G28" s="71" t="str">
        <f>'2'!B5</f>
        <v>1K3. 1K3. Совершенствование видов речевой деятельности (чтения, письма), обеспечивающих эффективное овладение разными учебными предметами; овладение основными нормами литературного языка (орфографическими, пунктуационными); стремление к речевому самосовершенствованию. Соблюдать основные языковые нормы в письменной речи; редактировать письменные тексты разных стилей и жанров с соблюдением норм современного русского литературного языка</v>
      </c>
      <c r="H28" s="71" t="str">
        <f>'2'!B6</f>
        <v>2K1. 2K1. Расширение и систематизация научных знаний о языке; осознание взаимосвязи его уровней и единиц; освоение базовых понятий лингвистики, основных единиц и грамматических категорий языка; формирование навыков проведения различных видов анализа слова (фонетического, морфемного, словообразовательного, лексического, морфологического), синтаксического анализа словосочетания и предложения. Проводить фонетический анализ слова; проводить морфемный анализ слов; проводить морфологический анализ слова; проводить синтаксический анализ словосочетания и предложения.</v>
      </c>
      <c r="I28" s="71" t="str">
        <f>'2'!B7</f>
        <v>2K2. 2K2. Расширение и систематизация научных знаний о языке; осознание взаимосвязи его уровней и единиц; освоение базовых понятий лингвистики, основных единиц и грамматических категорий языка; формирование навыков проведения различных видов анализа слова (фонетического, морфемного, словообразовательного, лексического, морфологического), синтаксического анализа словосочетания и предложения. Проводить фонетический анализ слова; проводить морфемный анализ слов; проводить морфологический анализ слова; проводить синтаксический анализ словосочетания и предложения.</v>
      </c>
      <c r="J28" s="71" t="str">
        <f>'2'!B8</f>
        <v>2K3. 2K3. Расширение и систематизация научных знаний о языке; осознание взаимосвязи его уровней и единиц; освоение базовых понятий лингвистики, основных единиц и грамматических категорий языка; формирование навыков проведения различных видов анализа слова (фонетического, морфемного, словообразовательного, лексического, морфологического), синтаксического анализа словосочетания и предложения. Проводить фонетический анализ слова; проводить морфемный анализ слов; проводить морфологический анализ слова; проводить синтаксический анализ словосочетания и предложения.</v>
      </c>
      <c r="K28" s="71" t="str">
        <f>'2'!B9</f>
        <v>2K4. 2K4. Расширение и систематизация научных знаний о языке; осознание взаимосвязи его уровней и единиц; освоение базовых понятий лингвистики, основных единиц и грамматических категорий языка; формирование навыков проведения различных видов анализа слова (фонетического, морфемного, словообразовательного, лексического, морфологического), синтаксического анализа словосочетания и предложения. Проводить фонетический анализ слова; проводить морфемный анализ слов; проводить морфологический анализ слова; проводить синтаксический анализ словосочетания и предложения.</v>
      </c>
      <c r="L28" s="71" t="str">
        <f>'2'!B10</f>
        <v>3. 3. Совершенствование видов речевой деятельности (чтения, говорения), обеспечивающих эффективное овладение разными учебными предметами и взаимодействие с окружающими людьми; овладение основными нормами литературного языка (орфоэпическими). Проводить орфоэпический анализ слова; определять место ударного слога</v>
      </c>
      <c r="M28" s="71" t="str">
        <f>'2'!B11</f>
        <v>4.1. 4.1. Расширение и систематизация научных знаний о языке; осознание взаимосвязи его уровней и единиц; освоение базовых понятий лингвистики, основных единиц и грамматических категорий языка. Опознавать самостоятельные части речи и их формы, а также служебные части речи и междометия</v>
      </c>
      <c r="N28" s="71" t="str">
        <f>'2'!B12</f>
        <v>4.2. 4.2. Расширение и систематизация научных знаний о языке; осознание взаимосвязи его уровней и единиц; освоение базовых понятий лингвистики, основных единиц и грамматических категорий языка. Опознавать самостоятельные части речи и их формы, а также служебные части речи и междометия</v>
      </c>
      <c r="O28" s="71" t="str">
        <f>'2'!B13</f>
        <v>5.1. 5.1. Совершенствование видов речевой деятельности (чтения, письма), обеспечивающих эффективное овладение разными учебными предметами и взаимодействие с окружающими людьми; расширение и систематизация научных знаний о языке; осознание взаимосвязи его уровней и единиц; освоение базовых понятий лингвистики, основных единиц и грамматических категорий языка; овладение основными нормами литературного языка (пунктуационными). Анализировать различные виды словосочетаний и предложений с точки зрения их структурно-смысловой организации и функциональных особенностей; соблюдать основные языковые нормы в письменной речи; опираться на грамматико-интонационный анализ при объяснении расстановки знаков препинания в предложении</v>
      </c>
      <c r="P28" s="71" t="str">
        <f>'2'!B14</f>
        <v>5.2. 5.2. Совершенствование видов речевой деятельности (чтения, письма), обеспечивающих эффективное овладение разными учебными предметами и взаимодействие с окружающими людьми; расширение и систематизация научных знаний о языке; осознание взаимосвязи его уровней и единиц; освоение базовых понятий лингвистики, основных единиц и грамматических категорий языка; овладение основными нормами литературного языка (пунктуационными). Анализировать различные виды словосочетаний и предложений с точки зрения их структурно-смысловой организации и функциональных особенностей; соблюдать основные языковые нормы в письменной речи; опираться на грамматико-интонационный анализ при объяснении расстановки знаков препинания в предложении</v>
      </c>
      <c r="Q28" s="71" t="str">
        <f>'2'!B15</f>
        <v>6.1. 6.1. Совершенствование видов речевой деятельности (чтения, письма), обеспечивающих эффективное овладение разными учебными предметами и взаимодействие с окружающими людьми; расширение и систематизация научных знаний о языке; осознание взаимосвязи его уровней и единиц; освоение базовых понятий лингвистики, основных единиц и грамматических категорий языка; овладение основными нормами литературного языка (пунктуационными). Анализировать различные виды словосочетаний и предложений с точки зрения их структурно-смысловой организации и функциональных особенностей; соблюдать основные языковые нормы в письменной речи; опираться на грамматико-интонационный анализ при объяснении расстановки знаков препинания в предложении</v>
      </c>
      <c r="R28" s="71" t="str">
        <f>'2'!B16</f>
        <v>6.2. 6.2. Совершенствование видов речевой деятельности (чтения, письма), обеспечивающих эффективное овладение разными учебными предметами и взаимодействие с окружающими людьми; расширение и систематизация научных знаний о языке; осознание взаимосвязи его уровней и единиц; освоение базовых понятий лингвистики, основных единиц и грамматических категорий языка; овладение основными нормами литературного языка (пунктуационными). Анализировать различные виды словосочетаний и предложений с точки зрения их структурно-смысловой организации и функциональных особенностей; соблюдать основные языковые нормы в письменной речи; опираться на грамматико-интонационный анализ при объяснении расстановки знаков препинания в предложении</v>
      </c>
      <c r="S28" s="71" t="str">
        <f>'2'!B17</f>
        <v>7.1. 7.1. Совершенствование видов речевой деятельности (чтения, письма), обеспечивающих эффективное овладение разными учебными предметами и взаимодействие с окружающими людьми; расширение и систематизация научных знаний о языке; осознание взаимосвязи его уровней и единиц; освоение базовых понятий лингвистики, основных единиц и грамматических категорий языка; овладение основными нормами литературного языка (пунктуационными). Анализировать различные виды словосочетаний и предложений с точки зрения их структурно-смысловой организации и функциональных особенностей; соблюдать основные языковые нормы в письменной речи; опираться на грамматико-интонационный анализ при объяснении расстановки знаков препинания в предложении</v>
      </c>
      <c r="T28" s="71" t="str">
        <f>'2'!B18</f>
        <v>7.2. 7.2. Совершенствование видов речевой деятельности (чтения, письма), обеспечивающих эффективное овладение разными учебными предметами и взаимодействие с окружающими людьми; расширение и систематизация научных знаний о языке; осознание взаимосвязи его уровней и единиц; освоение базовых понятий лингвистики, основных единиц и грамматических категорий языка;овладение основными нормами литературного языка (пунктуационными). Анализировать различные виды словосочетаний и предложений с точки зрения их структурно-смысловой организации и функциональных особенностей; соблюдать основные языковые нормы в письменной речи; опираться на грамматико-интонационный анализ при объяснении расстановки знаков препинания в предложении</v>
      </c>
      <c r="U28" s="71" t="str">
        <f>'2'!B19</f>
        <v>8. 8. Совершенствование видов речевой деятельности (чтения), обеспечивающих эффективное овладение разными учебными предметами; формирование навыков проведения многоаспектного анализа текста; овладение основными стилистическими ресурсами лексики и фразеологии языка, основными нормами литературного языка; приобретение опыта их использования в речевой практике при создании письменных высказываний. Владеть навыками различных видов чтения (изучающим, ознакомительным, просмотровым) и информационной переработки прочитанного материала; адекватно понимать тексты различных функционально-смысловых типов речи и функциональных разновидностей языка; анализировать текст с точки зрения его темы, цели, основной мысли, основной и дополнительной информации</v>
      </c>
      <c r="V28" s="71" t="str">
        <f>'2'!B20</f>
        <v>9. 9. Совершенствование видов речевой деятельности (чтения), обеспечивающих эффективное овладение разными учебными предметами; формирование навыков проведения многоаспектного анализа текста; овладение основными стилистическими ресурсами лексики и фразеологии языка, основными нормами литературного языка; приобретение опыта их использования в речевой практике при создании письменных высказываний. Владеть навыками различных видов чтения (изучающим, ознакомительным, просмотровым) и информационной переработки прочитанного материала; адекватно понимать тексты различных функционально-смысловых типов речи и функциональных разновидностей языка; анализировать текст с точки зрения его темы, цели, основной мысли, основной и дополнительной информации</v>
      </c>
      <c r="W28" s="71" t="str">
        <f>'2'!B21</f>
        <v>10. 10. Совершенствование видов речевой деятельности (чтения), обеспечивающих эффективное овладение разными учебными предметами; расширение и систематизация научных знаний о языке; осознание взаимосвязи его уровней и единиц; освоение базовых понятий лингвистики, основных единиц и грамматических категорий языка; формирование навыков проведения многоаспектного анализа текста; овладение основными стилистическими ресурсами лексики и фразеологии языка, основными нормами литературного языка; приобретение опыта их использования в речевой практике при создании письменных высказываний. Владеть навыками различных видов чтения (изучающим, ознакомительным, просмотровым) и информационной переработки прочитанного материала; адекватно понимать тексты различных функционально-смысловых типов речи и функциональных разновидностей языка; анализировать текст с точки зрения его принадлежности к функционально-смысловому типу речи и функциональной разновидности языка</v>
      </c>
      <c r="X28" s="71" t="str">
        <f>'2'!B22</f>
        <v>11. 11. Совершенствование видов речевой деятельности (чтения, письма), обеспечивающих эффективное овладение разными учебными предметами и взаимодействие с окружающими людьми в ситуациях формального и неформального межличностного и межкультурного общения; использование коммуникативно-эстетических возможностей русского языка; расширение и систематизацию научных знаний о языке; осознание взаимосвязи его уровней и единиц; освоение базовых понятий лингвистики, основных единиц и грамматических категорий языка; формирование навыков проведения различных видов анализа слова (лексического), а также многоаспектного анализа текста; овладение основными стилистическими ресурсами лексики и фразеологии языка, основными нормами литературного языка. Владеть навыками различных видов чтения (изучающим, ознакомительным, просмотровым) и информационной переработки прочитанного материала; адекватно понимать тексты различных функционально-смысловых типов речи и функциональных разновидностей языка; проводить лексический анализ слова; опознавать лексические средства выразительности</v>
      </c>
      <c r="Y28" s="71" t="str">
        <f>'2'!B23</f>
        <v>12. 12. Совершенствование видов речевой деятельности (чтения, письма), обеспечивающих эффективное овладение разными учебными предметами и взаимодействие с окружающими людьми в ситуациях формального и неформального межличностного и межкультурного общения; использование коммуникативно-эстетических возможностей русского языка; расширение и систематизацию научных знаний о языке; осознание взаимосвязи его уровней и единиц; освоение базовых понятий лингвистики, основных единиц и грамматических категорий языка; формирование навыков проведения различных видов анализа слова (лексического), а также многоаспектного анализа текста; овладение основными стилистическими ресурсами лексики и фразеологии языка, основными нормами литературного языка. Владеть навыками различных видов чтения (изучающим, ознакомительным, просмотровым) и информационной переработки прочитанного материала; адекватно понимать тексты различных функционально-смысловых типов речи и функциональных разновидностей языка; проводить лексический анализ слова; опознавать лексические средства выразительности</v>
      </c>
    </row>
    <row r="35" spans="3:4" x14ac:dyDescent="0.3">
      <c r="C35"/>
      <c r="D35"/>
    </row>
    <row r="36" spans="3:4" x14ac:dyDescent="0.3">
      <c r="C36"/>
      <c r="D36"/>
    </row>
    <row r="37" spans="3:4" x14ac:dyDescent="0.3">
      <c r="C37"/>
      <c r="D37"/>
    </row>
    <row r="38" spans="3:4" x14ac:dyDescent="0.3">
      <c r="C38"/>
      <c r="D38"/>
    </row>
    <row r="40" spans="3:4" x14ac:dyDescent="0.3">
      <c r="C40"/>
      <c r="D40"/>
    </row>
    <row r="41" spans="3:4" x14ac:dyDescent="0.3">
      <c r="C41"/>
      <c r="D41"/>
    </row>
    <row r="43" spans="3:4" x14ac:dyDescent="0.3">
      <c r="C43"/>
      <c r="D43"/>
    </row>
    <row r="44" spans="3:4" x14ac:dyDescent="0.3">
      <c r="C44"/>
      <c r="D44"/>
    </row>
    <row r="45" spans="3:4" x14ac:dyDescent="0.3">
      <c r="C45"/>
      <c r="D45"/>
    </row>
  </sheetData>
  <mergeCells count="25">
    <mergeCell ref="AD14:AE14"/>
    <mergeCell ref="BC1:BD1"/>
    <mergeCell ref="BC2:BD2"/>
    <mergeCell ref="A3:A5"/>
    <mergeCell ref="B3:B5"/>
    <mergeCell ref="C3:C5"/>
    <mergeCell ref="D3:D5"/>
    <mergeCell ref="E3:Y3"/>
    <mergeCell ref="Z3:Z5"/>
    <mergeCell ref="AA3:AA5"/>
    <mergeCell ref="AB3:AB5"/>
    <mergeCell ref="BC3:BD3"/>
    <mergeCell ref="BC4:BD4"/>
    <mergeCell ref="BC5:BD5"/>
    <mergeCell ref="AD12:AE12"/>
    <mergeCell ref="AD13:AE13"/>
    <mergeCell ref="AD22:AE22"/>
    <mergeCell ref="AD23:AE23"/>
    <mergeCell ref="AD24:AE24"/>
    <mergeCell ref="AD15:AE15"/>
    <mergeCell ref="AD16:AE16"/>
    <mergeCell ref="AD17:AE17"/>
    <mergeCell ref="AD19:AE19"/>
    <mergeCell ref="AD20:AE20"/>
    <mergeCell ref="AD21:AE21"/>
  </mergeCells>
  <conditionalFormatting sqref="E26:Y26">
    <cfRule type="cellIs" dxfId="81" priority="81" operator="lessThan">
      <formula>50</formula>
    </cfRule>
    <cfRule type="cellIs" dxfId="80" priority="82" operator="lessThan">
      <formula>50</formula>
    </cfRule>
  </conditionalFormatting>
  <conditionalFormatting sqref="AA6:AA25">
    <cfRule type="cellIs" dxfId="79" priority="77" operator="equal">
      <formula>3</formula>
    </cfRule>
    <cfRule type="cellIs" dxfId="78" priority="78" operator="equal">
      <formula>4</formula>
    </cfRule>
    <cfRule type="cellIs" dxfId="77" priority="79" operator="equal">
      <formula>2</formula>
    </cfRule>
    <cfRule type="cellIs" dxfId="76" priority="80" operator="equal">
      <formula>5</formula>
    </cfRule>
  </conditionalFormatting>
  <conditionalFormatting sqref="AA22:AA25">
    <cfRule type="cellIs" dxfId="75" priority="73" operator="equal">
      <formula>3</formula>
    </cfRule>
    <cfRule type="cellIs" dxfId="74" priority="74" operator="equal">
      <formula>4</formula>
    </cfRule>
    <cfRule type="cellIs" dxfId="73" priority="75" operator="equal">
      <formula>2</formula>
    </cfRule>
    <cfRule type="cellIs" dxfId="72" priority="76" operator="equal">
      <formula>5</formula>
    </cfRule>
  </conditionalFormatting>
  <conditionalFormatting sqref="AA6">
    <cfRule type="cellIs" dxfId="71" priority="69" operator="equal">
      <formula>3</formula>
    </cfRule>
    <cfRule type="cellIs" dxfId="70" priority="70" operator="equal">
      <formula>4</formula>
    </cfRule>
    <cfRule type="cellIs" dxfId="69" priority="71" operator="equal">
      <formula>2</formula>
    </cfRule>
    <cfRule type="cellIs" dxfId="68" priority="72" operator="equal">
      <formula>5</formula>
    </cfRule>
  </conditionalFormatting>
  <conditionalFormatting sqref="AA10">
    <cfRule type="cellIs" dxfId="67" priority="65" operator="equal">
      <formula>3</formula>
    </cfRule>
    <cfRule type="cellIs" dxfId="66" priority="66" operator="equal">
      <formula>4</formula>
    </cfRule>
    <cfRule type="cellIs" dxfId="65" priority="67" operator="equal">
      <formula>2</formula>
    </cfRule>
    <cfRule type="cellIs" dxfId="64" priority="68" operator="equal">
      <formula>5</formula>
    </cfRule>
  </conditionalFormatting>
  <conditionalFormatting sqref="AA12">
    <cfRule type="cellIs" dxfId="63" priority="61" operator="equal">
      <formula>3</formula>
    </cfRule>
    <cfRule type="cellIs" dxfId="62" priority="62" operator="equal">
      <formula>4</formula>
    </cfRule>
    <cfRule type="cellIs" dxfId="61" priority="63" operator="equal">
      <formula>2</formula>
    </cfRule>
    <cfRule type="cellIs" dxfId="60" priority="64" operator="equal">
      <formula>5</formula>
    </cfRule>
  </conditionalFormatting>
  <conditionalFormatting sqref="AA13">
    <cfRule type="cellIs" dxfId="59" priority="57" operator="equal">
      <formula>3</formula>
    </cfRule>
    <cfRule type="cellIs" dxfId="58" priority="58" operator="equal">
      <formula>4</formula>
    </cfRule>
    <cfRule type="cellIs" dxfId="57" priority="59" operator="equal">
      <formula>2</formula>
    </cfRule>
    <cfRule type="cellIs" dxfId="56" priority="60" operator="equal">
      <formula>5</formula>
    </cfRule>
  </conditionalFormatting>
  <conditionalFormatting sqref="AA15">
    <cfRule type="cellIs" dxfId="55" priority="53" operator="equal">
      <formula>3</formula>
    </cfRule>
    <cfRule type="cellIs" dxfId="54" priority="54" operator="equal">
      <formula>4</formula>
    </cfRule>
    <cfRule type="cellIs" dxfId="53" priority="55" operator="equal">
      <formula>2</formula>
    </cfRule>
    <cfRule type="cellIs" dxfId="52" priority="56" operator="equal">
      <formula>5</formula>
    </cfRule>
  </conditionalFormatting>
  <conditionalFormatting sqref="AA17">
    <cfRule type="cellIs" dxfId="51" priority="49" operator="equal">
      <formula>3</formula>
    </cfRule>
    <cfRule type="cellIs" dxfId="50" priority="50" operator="equal">
      <formula>4</formula>
    </cfRule>
    <cfRule type="cellIs" dxfId="49" priority="51" operator="equal">
      <formula>2</formula>
    </cfRule>
    <cfRule type="cellIs" dxfId="48" priority="52" operator="equal">
      <formula>5</formula>
    </cfRule>
  </conditionalFormatting>
  <conditionalFormatting sqref="AA18">
    <cfRule type="cellIs" dxfId="47" priority="45" operator="equal">
      <formula>3</formula>
    </cfRule>
    <cfRule type="cellIs" dxfId="46" priority="46" operator="equal">
      <formula>4</formula>
    </cfRule>
    <cfRule type="cellIs" dxfId="45" priority="47" operator="equal">
      <formula>2</formula>
    </cfRule>
    <cfRule type="cellIs" dxfId="44" priority="48" operator="equal">
      <formula>5</formula>
    </cfRule>
  </conditionalFormatting>
  <conditionalFormatting sqref="AA21">
    <cfRule type="cellIs" dxfId="43" priority="41" operator="equal">
      <formula>3</formula>
    </cfRule>
    <cfRule type="cellIs" dxfId="42" priority="42" operator="equal">
      <formula>4</formula>
    </cfRule>
    <cfRule type="cellIs" dxfId="41" priority="43" operator="equal">
      <formula>2</formula>
    </cfRule>
    <cfRule type="cellIs" dxfId="40" priority="44" operator="equal">
      <formula>5</formula>
    </cfRule>
  </conditionalFormatting>
  <conditionalFormatting sqref="AA7">
    <cfRule type="cellIs" dxfId="39" priority="37" operator="equal">
      <formula>3</formula>
    </cfRule>
    <cfRule type="cellIs" dxfId="38" priority="38" operator="equal">
      <formula>4</formula>
    </cfRule>
    <cfRule type="cellIs" dxfId="37" priority="39" operator="equal">
      <formula>2</formula>
    </cfRule>
    <cfRule type="cellIs" dxfId="36" priority="40" operator="equal">
      <formula>5</formula>
    </cfRule>
  </conditionalFormatting>
  <conditionalFormatting sqref="AA8">
    <cfRule type="cellIs" dxfId="35" priority="33" operator="equal">
      <formula>3</formula>
    </cfRule>
    <cfRule type="cellIs" dxfId="34" priority="34" operator="equal">
      <formula>4</formula>
    </cfRule>
    <cfRule type="cellIs" dxfId="33" priority="35" operator="equal">
      <formula>2</formula>
    </cfRule>
    <cfRule type="cellIs" dxfId="32" priority="36" operator="equal">
      <formula>5</formula>
    </cfRule>
  </conditionalFormatting>
  <conditionalFormatting sqref="AA9">
    <cfRule type="cellIs" dxfId="31" priority="29" operator="equal">
      <formula>3</formula>
    </cfRule>
    <cfRule type="cellIs" dxfId="30" priority="30" operator="equal">
      <formula>4</formula>
    </cfRule>
    <cfRule type="cellIs" dxfId="29" priority="31" operator="equal">
      <formula>2</formula>
    </cfRule>
    <cfRule type="cellIs" dxfId="28" priority="32" operator="equal">
      <formula>5</formula>
    </cfRule>
  </conditionalFormatting>
  <conditionalFormatting sqref="AA11">
    <cfRule type="cellIs" dxfId="27" priority="25" operator="equal">
      <formula>3</formula>
    </cfRule>
    <cfRule type="cellIs" dxfId="26" priority="26" operator="equal">
      <formula>4</formula>
    </cfRule>
    <cfRule type="cellIs" dxfId="25" priority="27" operator="equal">
      <formula>2</formula>
    </cfRule>
    <cfRule type="cellIs" dxfId="24" priority="28" operator="equal">
      <formula>5</formula>
    </cfRule>
  </conditionalFormatting>
  <conditionalFormatting sqref="AA14">
    <cfRule type="cellIs" dxfId="23" priority="21" operator="equal">
      <formula>3</formula>
    </cfRule>
    <cfRule type="cellIs" dxfId="22" priority="22" operator="equal">
      <formula>4</formula>
    </cfRule>
    <cfRule type="cellIs" dxfId="21" priority="23" operator="equal">
      <formula>2</formula>
    </cfRule>
    <cfRule type="cellIs" dxfId="20" priority="24" operator="equal">
      <formula>5</formula>
    </cfRule>
  </conditionalFormatting>
  <conditionalFormatting sqref="AA16">
    <cfRule type="cellIs" dxfId="19" priority="17" operator="equal">
      <formula>3</formula>
    </cfRule>
    <cfRule type="cellIs" dxfId="18" priority="18" operator="equal">
      <formula>4</formula>
    </cfRule>
    <cfRule type="cellIs" dxfId="17" priority="19" operator="equal">
      <formula>2</formula>
    </cfRule>
    <cfRule type="cellIs" dxfId="16" priority="20" operator="equal">
      <formula>5</formula>
    </cfRule>
  </conditionalFormatting>
  <conditionalFormatting sqref="AA19">
    <cfRule type="cellIs" dxfId="15" priority="13" operator="equal">
      <formula>3</formula>
    </cfRule>
    <cfRule type="cellIs" dxfId="14" priority="14" operator="equal">
      <formula>4</formula>
    </cfRule>
    <cfRule type="cellIs" dxfId="13" priority="15" operator="equal">
      <formula>2</formula>
    </cfRule>
    <cfRule type="cellIs" dxfId="12" priority="16" operator="equal">
      <formula>5</formula>
    </cfRule>
  </conditionalFormatting>
  <conditionalFormatting sqref="AA20">
    <cfRule type="cellIs" dxfId="11" priority="9" operator="equal">
      <formula>3</formula>
    </cfRule>
    <cfRule type="cellIs" dxfId="10" priority="10" operator="equal">
      <formula>4</formula>
    </cfRule>
    <cfRule type="cellIs" dxfId="9" priority="11" operator="equal">
      <formula>2</formula>
    </cfRule>
    <cfRule type="cellIs" dxfId="8" priority="12" operator="equal">
      <formula>5</formula>
    </cfRule>
  </conditionalFormatting>
  <conditionalFormatting sqref="AA24:AA25">
    <cfRule type="cellIs" dxfId="7" priority="5" operator="equal">
      <formula>3</formula>
    </cfRule>
    <cfRule type="cellIs" dxfId="6" priority="6" operator="equal">
      <formula>4</formula>
    </cfRule>
    <cfRule type="cellIs" dxfId="5" priority="7" operator="equal">
      <formula>2</formula>
    </cfRule>
    <cfRule type="cellIs" dxfId="4" priority="8" operator="equal">
      <formula>5</formula>
    </cfRule>
  </conditionalFormatting>
  <conditionalFormatting sqref="AA22:AA23">
    <cfRule type="cellIs" dxfId="3" priority="1" operator="equal">
      <formula>3</formula>
    </cfRule>
    <cfRule type="cellIs" dxfId="2" priority="2" operator="equal">
      <formula>4</formula>
    </cfRule>
    <cfRule type="cellIs" dxfId="1" priority="3" operator="equal">
      <formula>2</formula>
    </cfRule>
    <cfRule type="cellIs" dxfId="0" priority="4" operator="equal">
      <formula>5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workbookViewId="0">
      <selection activeCell="G9" sqref="G9"/>
    </sheetView>
  </sheetViews>
  <sheetFormatPr defaultRowHeight="14.4" x14ac:dyDescent="0.3"/>
  <cols>
    <col min="2" max="2" width="24" customWidth="1"/>
    <col min="3" max="7" width="9.33203125" bestFit="1" customWidth="1"/>
    <col min="8" max="8" width="11.5546875" bestFit="1" customWidth="1"/>
    <col min="9" max="9" width="10.44140625" bestFit="1" customWidth="1"/>
    <col min="10" max="10" width="9.33203125" bestFit="1" customWidth="1"/>
    <col min="11" max="11" width="9.33203125" customWidth="1"/>
    <col min="12" max="12" width="11.5546875" bestFit="1" customWidth="1"/>
  </cols>
  <sheetData>
    <row r="1" spans="1:13" s="17" customFormat="1" ht="21" customHeight="1" x14ac:dyDescent="0.3">
      <c r="A1" s="105" t="s">
        <v>2</v>
      </c>
      <c r="B1" s="107" t="s">
        <v>19</v>
      </c>
      <c r="C1" s="109" t="s">
        <v>20</v>
      </c>
      <c r="D1" s="111" t="s">
        <v>42</v>
      </c>
      <c r="E1" s="112"/>
      <c r="F1" s="112"/>
      <c r="G1" s="112"/>
      <c r="H1" s="112"/>
      <c r="I1" s="112"/>
      <c r="J1" s="112"/>
      <c r="K1" s="112"/>
      <c r="L1" s="113"/>
      <c r="M1" s="16"/>
    </row>
    <row r="2" spans="1:13" s="17" customFormat="1" ht="106.5" customHeight="1" x14ac:dyDescent="0.3">
      <c r="A2" s="106"/>
      <c r="B2" s="108"/>
      <c r="C2" s="110"/>
      <c r="D2" s="52" t="s">
        <v>21</v>
      </c>
      <c r="E2" s="52" t="s">
        <v>22</v>
      </c>
      <c r="F2" s="52" t="s">
        <v>23</v>
      </c>
      <c r="G2" s="52" t="s">
        <v>24</v>
      </c>
      <c r="H2" s="53" t="s">
        <v>29</v>
      </c>
      <c r="I2" s="53" t="s">
        <v>30</v>
      </c>
      <c r="J2" s="58" t="s">
        <v>26</v>
      </c>
      <c r="K2" s="58" t="s">
        <v>25</v>
      </c>
      <c r="L2" s="58" t="s">
        <v>32</v>
      </c>
      <c r="M2" s="18"/>
    </row>
    <row r="3" spans="1:13" s="17" customFormat="1" ht="13.8" x14ac:dyDescent="0.3">
      <c r="A3" s="19" t="s">
        <v>96</v>
      </c>
      <c r="B3" s="20" t="s">
        <v>163</v>
      </c>
      <c r="C3" s="21">
        <f>'6А'!AD1</f>
        <v>33</v>
      </c>
      <c r="D3" s="54">
        <f>'6А'!AE10</f>
        <v>1</v>
      </c>
      <c r="E3" s="54">
        <f>'6А'!AE9</f>
        <v>11</v>
      </c>
      <c r="F3" s="54">
        <f>'6А'!AE8</f>
        <v>6</v>
      </c>
      <c r="G3" s="54">
        <f>'6А'!AE7</f>
        <v>0</v>
      </c>
      <c r="H3" s="55">
        <f>'6А'!AF13</f>
        <v>54.54545454545454</v>
      </c>
      <c r="I3" s="55">
        <f>'6А'!AF14</f>
        <v>36.363636363636367</v>
      </c>
      <c r="J3" s="59">
        <f>'6А'!AF15</f>
        <v>28.277777777777779</v>
      </c>
      <c r="K3" s="59">
        <f>'6А'!AF16</f>
        <v>3.7222222222222223</v>
      </c>
      <c r="L3" s="59">
        <f>'6А'!AF17</f>
        <v>62.794444444444451</v>
      </c>
      <c r="M3" s="22"/>
    </row>
    <row r="4" spans="1:13" s="17" customFormat="1" ht="13.8" x14ac:dyDescent="0.3">
      <c r="A4" s="19" t="s">
        <v>164</v>
      </c>
      <c r="B4" s="23" t="s">
        <v>165</v>
      </c>
      <c r="C4" s="21">
        <f>'6Б'!AD1</f>
        <v>33</v>
      </c>
      <c r="D4" s="54">
        <f>'6Б'!AE10</f>
        <v>0</v>
      </c>
      <c r="E4" s="54">
        <f>'6Б'!AE9</f>
        <v>8</v>
      </c>
      <c r="F4" s="54">
        <f>'6Б'!AE8</f>
        <v>12</v>
      </c>
      <c r="G4" s="54">
        <f>'6Б'!AE7</f>
        <v>0</v>
      </c>
      <c r="H4" s="55">
        <f>'6А'!AF13</f>
        <v>54.54545454545454</v>
      </c>
      <c r="I4" s="55">
        <f>'6Б'!AF14</f>
        <v>24.242424242424242</v>
      </c>
      <c r="J4" s="59">
        <f>'6Б'!AF15</f>
        <v>26.6</v>
      </c>
      <c r="K4" s="59">
        <f>'6Б'!AF16</f>
        <v>3.4</v>
      </c>
      <c r="L4" s="59">
        <f>'6Б'!AF17</f>
        <v>59.104999999999997</v>
      </c>
      <c r="M4" s="22"/>
    </row>
    <row r="5" spans="1:13" s="17" customFormat="1" ht="13.8" x14ac:dyDescent="0.3">
      <c r="A5" s="25" t="s">
        <v>54</v>
      </c>
      <c r="B5" s="26" t="s">
        <v>27</v>
      </c>
      <c r="C5" s="24">
        <f>SUM(C3:C4)</f>
        <v>66</v>
      </c>
      <c r="D5" s="56">
        <f>SUM(D3:D4)</f>
        <v>1</v>
      </c>
      <c r="E5" s="56">
        <f>SUM(E3:E4)</f>
        <v>19</v>
      </c>
      <c r="F5" s="56">
        <f>SUM(F3:F4)</f>
        <v>18</v>
      </c>
      <c r="G5" s="56">
        <f>SUM(G3:G4)</f>
        <v>0</v>
      </c>
      <c r="H5" s="57">
        <f>'1'!AB59</f>
        <v>28.787878787878789</v>
      </c>
      <c r="I5" s="57">
        <f>'1'!AB60</f>
        <v>15.151515151515152</v>
      </c>
      <c r="J5" s="60">
        <f>'1'!AB61</f>
        <v>27.394736842105264</v>
      </c>
      <c r="K5" s="60">
        <f>'1'!AB62</f>
        <v>3.5526315789473686</v>
      </c>
      <c r="L5" s="60">
        <f>'1'!AB63</f>
        <v>60.852631578947381</v>
      </c>
      <c r="M5" s="22"/>
    </row>
  </sheetData>
  <mergeCells count="4">
    <mergeCell ref="A1:A2"/>
    <mergeCell ref="B1:B2"/>
    <mergeCell ref="C1:C2"/>
    <mergeCell ref="D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5</vt:i4>
      </vt:variant>
      <vt:variant>
        <vt:lpstr>Диаграммы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1</vt:lpstr>
      <vt:lpstr>2</vt:lpstr>
      <vt:lpstr>6А</vt:lpstr>
      <vt:lpstr>6Б</vt:lpstr>
      <vt:lpstr>показатели</vt:lpstr>
      <vt:lpstr>уровни</vt:lpstr>
      <vt:lpstr>отметки</vt:lpstr>
      <vt:lpstr>качество</vt:lpstr>
      <vt:lpstr>процент вып-я</vt:lpstr>
      <vt:lpstr>задания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С. Николаева</dc:creator>
  <cp:lastModifiedBy>User</cp:lastModifiedBy>
  <dcterms:created xsi:type="dcterms:W3CDTF">2016-10-24T20:28:15Z</dcterms:created>
  <dcterms:modified xsi:type="dcterms:W3CDTF">2023-01-22T08:15:49Z</dcterms:modified>
</cp:coreProperties>
</file>