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7995" tabRatio="608" activeTab="5"/>
  </bookViews>
  <sheets>
    <sheet name="1" sheetId="4" r:id="rId1"/>
    <sheet name="2" sheetId="5" r:id="rId2"/>
    <sheet name="уровни" sheetId="13" r:id="rId3"/>
    <sheet name="6 А" sheetId="11" r:id="rId4"/>
    <sheet name="6 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'1'!$E$3:$N$44</definedName>
    <definedName name="_xlnm.Print_Area" localSheetId="0">'1'!$A$2:$N$62</definedName>
  </definedNames>
  <calcPr calcId="145621"/>
</workbook>
</file>

<file path=xl/calcChain.xml><?xml version="1.0" encoding="utf-8"?>
<calcChain xmlns="http://schemas.openxmlformats.org/spreadsheetml/2006/main">
  <c r="P4" i="11" l="1"/>
  <c r="Q4" i="11"/>
  <c r="R4" i="11"/>
  <c r="S4" i="11"/>
  <c r="T4" i="11"/>
  <c r="U4" i="11"/>
  <c r="V4" i="11"/>
  <c r="C9" i="5" l="1"/>
  <c r="C8" i="5"/>
  <c r="C7" i="5"/>
  <c r="C6" i="5"/>
  <c r="C5" i="5"/>
  <c r="C4" i="5"/>
  <c r="C3" i="5"/>
  <c r="K26" i="18" l="1"/>
  <c r="J26" i="18"/>
  <c r="I26" i="18"/>
  <c r="H26" i="18"/>
  <c r="G26" i="18"/>
  <c r="F26" i="18"/>
  <c r="E26" i="18"/>
  <c r="M24" i="18"/>
  <c r="L24" i="18"/>
  <c r="R16" i="18"/>
  <c r="K4" i="6" s="1"/>
  <c r="R15" i="18"/>
  <c r="J4" i="6" s="1"/>
  <c r="Q10" i="18"/>
  <c r="R10" i="18" s="1"/>
  <c r="Q9" i="18"/>
  <c r="E4" i="6" s="1"/>
  <c r="Q8" i="18"/>
  <c r="R8" i="18" s="1"/>
  <c r="Q7" i="18"/>
  <c r="R7" i="18" s="1"/>
  <c r="V5" i="18"/>
  <c r="U5" i="18"/>
  <c r="T5" i="18"/>
  <c r="S5" i="18"/>
  <c r="R5" i="18"/>
  <c r="Q5" i="18"/>
  <c r="P5" i="18"/>
  <c r="V4" i="18"/>
  <c r="U4" i="18"/>
  <c r="T4" i="18"/>
  <c r="S4" i="18"/>
  <c r="R4" i="18"/>
  <c r="Q4" i="18"/>
  <c r="P4" i="18"/>
  <c r="K1" i="18"/>
  <c r="V2" i="18" s="1"/>
  <c r="J1" i="18"/>
  <c r="U2" i="18" s="1"/>
  <c r="I1" i="18"/>
  <c r="I24" i="18" s="1"/>
  <c r="H1" i="18"/>
  <c r="H24" i="18" s="1"/>
  <c r="G1" i="18"/>
  <c r="G24" i="18" s="1"/>
  <c r="F1" i="18"/>
  <c r="Q2" i="18" s="1"/>
  <c r="E1" i="18"/>
  <c r="E24" i="18" s="1"/>
  <c r="F1" i="11"/>
  <c r="Q2" i="11" s="1"/>
  <c r="G1" i="11"/>
  <c r="R2" i="11" s="1"/>
  <c r="H1" i="11"/>
  <c r="S2" i="11" s="1"/>
  <c r="I1" i="11"/>
  <c r="T2" i="11" s="1"/>
  <c r="J1" i="11"/>
  <c r="U2" i="11" s="1"/>
  <c r="K1" i="11"/>
  <c r="V2" i="11" s="1"/>
  <c r="E1" i="11"/>
  <c r="P2" i="11" s="1"/>
  <c r="Q7" i="11"/>
  <c r="M53" i="4"/>
  <c r="N53" i="4" s="1"/>
  <c r="N1" i="4"/>
  <c r="R9" i="18" l="1"/>
  <c r="F4" i="6"/>
  <c r="Q3" i="18"/>
  <c r="U3" i="18"/>
  <c r="D4" i="6"/>
  <c r="S2" i="18"/>
  <c r="I6" i="5" s="1"/>
  <c r="R2" i="18"/>
  <c r="R3" i="18" s="1"/>
  <c r="R13" i="18"/>
  <c r="G4" i="6"/>
  <c r="V3" i="18"/>
  <c r="I9" i="5"/>
  <c r="J24" i="18"/>
  <c r="K24" i="18"/>
  <c r="I8" i="5"/>
  <c r="F24" i="18"/>
  <c r="I5" i="5"/>
  <c r="I4" i="5"/>
  <c r="N6" i="4"/>
  <c r="R14" i="18"/>
  <c r="I4" i="6" s="1"/>
  <c r="P2" i="18"/>
  <c r="T2" i="18"/>
  <c r="N1" i="18"/>
  <c r="K28" i="11"/>
  <c r="J28" i="11"/>
  <c r="I28" i="11"/>
  <c r="H28" i="11"/>
  <c r="G28" i="11"/>
  <c r="F28" i="11"/>
  <c r="E28" i="11"/>
  <c r="S3" i="18" l="1"/>
  <c r="P3" i="18"/>
  <c r="I3" i="5"/>
  <c r="T3" i="18"/>
  <c r="I7" i="5"/>
  <c r="N23" i="18"/>
  <c r="N11" i="18"/>
  <c r="N7" i="18"/>
  <c r="N21" i="18"/>
  <c r="N9" i="18"/>
  <c r="N22" i="18"/>
  <c r="N18" i="18"/>
  <c r="N14" i="18"/>
  <c r="N10" i="18"/>
  <c r="N20" i="18"/>
  <c r="N17" i="18"/>
  <c r="N15" i="18"/>
  <c r="N13" i="18"/>
  <c r="N8" i="18"/>
  <c r="N6" i="18"/>
  <c r="N19" i="18"/>
  <c r="N16" i="18"/>
  <c r="N12" i="18"/>
  <c r="F47" i="4"/>
  <c r="J4" i="5" s="1"/>
  <c r="G4" i="5" s="1"/>
  <c r="G47" i="4"/>
  <c r="J5" i="5" s="1"/>
  <c r="G5" i="5" s="1"/>
  <c r="H47" i="4"/>
  <c r="J6" i="5" s="1"/>
  <c r="G6" i="5" s="1"/>
  <c r="I47" i="4"/>
  <c r="J7" i="5" s="1"/>
  <c r="G7" i="5" s="1"/>
  <c r="J47" i="4"/>
  <c r="J8" i="5" s="1"/>
  <c r="G8" i="5" s="1"/>
  <c r="K47" i="4"/>
  <c r="J9" i="5" s="1"/>
  <c r="G9" i="5" s="1"/>
  <c r="E47" i="4"/>
  <c r="J3" i="5" s="1"/>
  <c r="G3" i="5" s="1"/>
  <c r="R16" i="11"/>
  <c r="K3" i="6" s="1"/>
  <c r="R15" i="11"/>
  <c r="J3" i="6" s="1"/>
  <c r="Q10" i="11"/>
  <c r="R10" i="11" s="1"/>
  <c r="Q9" i="11"/>
  <c r="Q8" i="11"/>
  <c r="F3" i="6" s="1"/>
  <c r="R7" i="11"/>
  <c r="V5" i="11"/>
  <c r="V3" i="11" s="1"/>
  <c r="U5" i="11"/>
  <c r="U3" i="11" s="1"/>
  <c r="T5" i="11"/>
  <c r="T3" i="11" s="1"/>
  <c r="S5" i="11"/>
  <c r="S3" i="11" s="1"/>
  <c r="R5" i="11"/>
  <c r="R3" i="11" s="1"/>
  <c r="Q5" i="11"/>
  <c r="Q3" i="11" s="1"/>
  <c r="P5" i="11"/>
  <c r="P3" i="11" s="1"/>
  <c r="H9" i="5"/>
  <c r="H8" i="5"/>
  <c r="H7" i="5"/>
  <c r="H6" i="5"/>
  <c r="H5" i="5"/>
  <c r="H4" i="5"/>
  <c r="H3" i="5"/>
  <c r="M26" i="11"/>
  <c r="L26" i="11"/>
  <c r="K26" i="11"/>
  <c r="J26" i="11"/>
  <c r="I26" i="11"/>
  <c r="H26" i="11"/>
  <c r="G26" i="11"/>
  <c r="F26" i="11"/>
  <c r="E26" i="11"/>
  <c r="N1" i="11"/>
  <c r="N6" i="11" s="1"/>
  <c r="F49" i="4"/>
  <c r="G49" i="4"/>
  <c r="H49" i="4"/>
  <c r="I49" i="4"/>
  <c r="J49" i="4"/>
  <c r="K49" i="4"/>
  <c r="E49" i="4"/>
  <c r="M44" i="4"/>
  <c r="L44" i="4"/>
  <c r="R20" i="18" l="1"/>
  <c r="R17" i="18"/>
  <c r="L4" i="6" s="1"/>
  <c r="R12" i="18"/>
  <c r="N24" i="18"/>
  <c r="N8" i="11"/>
  <c r="N12" i="11"/>
  <c r="N20" i="11"/>
  <c r="N24" i="11"/>
  <c r="N9" i="11"/>
  <c r="N13" i="11"/>
  <c r="N17" i="11"/>
  <c r="N21" i="11"/>
  <c r="N25" i="11"/>
  <c r="N10" i="11"/>
  <c r="N14" i="11"/>
  <c r="N18" i="11"/>
  <c r="N22" i="11"/>
  <c r="N7" i="11"/>
  <c r="N11" i="11"/>
  <c r="N15" i="11"/>
  <c r="N19" i="11"/>
  <c r="N23" i="11"/>
  <c r="N16" i="11"/>
  <c r="R14" i="11"/>
  <c r="I3" i="6" s="1"/>
  <c r="R13" i="11"/>
  <c r="D3" i="6"/>
  <c r="E3" i="6"/>
  <c r="G3" i="6"/>
  <c r="R8" i="11"/>
  <c r="R9" i="11"/>
  <c r="N62" i="4"/>
  <c r="K5" i="6" s="1"/>
  <c r="N61" i="4"/>
  <c r="J5" i="6" s="1"/>
  <c r="M56" i="4"/>
  <c r="N56" i="4" s="1"/>
  <c r="M55" i="4"/>
  <c r="M54" i="4"/>
  <c r="N54" i="4" s="1"/>
  <c r="H3" i="6" l="1"/>
  <c r="H4" i="6"/>
  <c r="R21" i="18"/>
  <c r="S20" i="18"/>
  <c r="R20" i="11"/>
  <c r="R24" i="11"/>
  <c r="S24" i="11" s="1"/>
  <c r="R12" i="11"/>
  <c r="R17" i="11"/>
  <c r="L3" i="6" s="1"/>
  <c r="N26" i="11"/>
  <c r="N60" i="4"/>
  <c r="I5" i="6" s="1"/>
  <c r="C5" i="6"/>
  <c r="N55" i="4"/>
  <c r="N59" i="4"/>
  <c r="H5" i="6" s="1"/>
  <c r="G5" i="6"/>
  <c r="F5" i="6"/>
  <c r="D5" i="6"/>
  <c r="E5" i="6"/>
  <c r="S21" i="18" l="1"/>
  <c r="R22" i="18"/>
  <c r="R21" i="11"/>
  <c r="S20" i="11"/>
  <c r="F50" i="4"/>
  <c r="G50" i="4"/>
  <c r="H50" i="4"/>
  <c r="I50" i="4"/>
  <c r="J50" i="4"/>
  <c r="K50" i="4"/>
  <c r="E50" i="4"/>
  <c r="F44" i="4"/>
  <c r="G44" i="4"/>
  <c r="H44" i="4"/>
  <c r="I44" i="4"/>
  <c r="J44" i="4"/>
  <c r="K44" i="4"/>
  <c r="E44" i="4"/>
  <c r="S22" i="18" l="1"/>
  <c r="R23" i="18"/>
  <c r="S23" i="18" s="1"/>
  <c r="R22" i="11"/>
  <c r="S21" i="11"/>
  <c r="N7" i="4"/>
  <c r="N9" i="4"/>
  <c r="N11" i="4"/>
  <c r="N13" i="4"/>
  <c r="N15" i="4"/>
  <c r="N17" i="4"/>
  <c r="N19" i="4"/>
  <c r="N21" i="4"/>
  <c r="N23" i="4"/>
  <c r="N8" i="4"/>
  <c r="N10" i="4"/>
  <c r="N12" i="4"/>
  <c r="N14" i="4"/>
  <c r="N16" i="4"/>
  <c r="N18" i="4"/>
  <c r="N20" i="4"/>
  <c r="N22" i="4"/>
  <c r="N24" i="4"/>
  <c r="I48" i="4"/>
  <c r="E48" i="4"/>
  <c r="H48" i="4"/>
  <c r="K48" i="4"/>
  <c r="G48" i="4"/>
  <c r="J48" i="4"/>
  <c r="F48" i="4"/>
  <c r="N43" i="4"/>
  <c r="N35" i="4"/>
  <c r="N27" i="4"/>
  <c r="N42" i="4"/>
  <c r="N38" i="4"/>
  <c r="N34" i="4"/>
  <c r="N30" i="4"/>
  <c r="N26" i="4"/>
  <c r="N41" i="4"/>
  <c r="N37" i="4"/>
  <c r="N33" i="4"/>
  <c r="N29" i="4"/>
  <c r="N25" i="4"/>
  <c r="N39" i="4"/>
  <c r="N31" i="4"/>
  <c r="N40" i="4"/>
  <c r="N36" i="4"/>
  <c r="N32" i="4"/>
  <c r="N28" i="4"/>
  <c r="N58" i="4" l="1"/>
  <c r="R23" i="11"/>
  <c r="S23" i="11" s="1"/>
  <c r="S22" i="11"/>
  <c r="J63" i="4"/>
  <c r="K63" i="4" s="1"/>
  <c r="J59" i="4"/>
  <c r="K59" i="4" s="1"/>
  <c r="N44" i="4"/>
  <c r="N63" i="4"/>
  <c r="L5" i="6" s="1"/>
  <c r="J60" i="4" l="1"/>
  <c r="K60" i="4" l="1"/>
  <c r="J61" i="4"/>
  <c r="K61" i="4" l="1"/>
  <c r="J62" i="4"/>
  <c r="K62" i="4" s="1"/>
</calcChain>
</file>

<file path=xl/sharedStrings.xml><?xml version="1.0" encoding="utf-8"?>
<sst xmlns="http://schemas.openxmlformats.org/spreadsheetml/2006/main" count="297" uniqueCount="106">
  <si>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</si>
  <si>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</si>
  <si>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</si>
  <si>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</si>
  <si>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</si>
  <si>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</si>
  <si>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</si>
  <si>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</si>
  <si>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</si>
  <si>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</si>
  <si>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</si>
  <si>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</si>
  <si>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</si>
  <si>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</si>
  <si>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</si>
  <si>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</si>
  <si>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</si>
  <si>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</si>
  <si>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</si>
  <si>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</si>
  <si>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</si>
  <si>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</si>
  <si>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</si>
  <si>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</si>
  <si>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</si>
  <si>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</si>
  <si>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</si>
  <si>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</si>
  <si>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</si>
  <si>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</si>
  <si>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</si>
  <si>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</si>
  <si>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</si>
  <si>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</si>
  <si>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</si>
  <si>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</si>
  <si>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</si>
  <si>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</si>
  <si>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</si>
  <si>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</si>
  <si>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</si>
  <si>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</si>
  <si>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</si>
  <si>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</si>
  <si>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</si>
  <si>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</si>
  <si>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</si>
  <si>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</si>
  <si>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</si>
  <si>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</si>
  <si>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</si>
  <si>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</si>
  <si>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</si>
  <si>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</si>
  <si>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</si>
  <si>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 xml:space="preserve">Ануфриев Андрей </t>
  </si>
  <si>
    <t>А</t>
  </si>
  <si>
    <t xml:space="preserve">Борисов Роман </t>
  </si>
  <si>
    <t>X</t>
  </si>
  <si>
    <t xml:space="preserve">Гузанов Владислав </t>
  </si>
  <si>
    <t xml:space="preserve">Давыдова Раяна </t>
  </si>
  <si>
    <t xml:space="preserve">Карпов Максим </t>
  </si>
  <si>
    <t xml:space="preserve">Ковальская Яна </t>
  </si>
  <si>
    <t xml:space="preserve">Козиев Саид </t>
  </si>
  <si>
    <t xml:space="preserve">Кузнецова Евгения </t>
  </si>
  <si>
    <t xml:space="preserve">Майоров Лев </t>
  </si>
  <si>
    <t xml:space="preserve">Мостепанюк Иван </t>
  </si>
  <si>
    <t>Музыка Алексей</t>
  </si>
  <si>
    <t xml:space="preserve">Павлова Валерия </t>
  </si>
  <si>
    <t xml:space="preserve">Пирожков Илья </t>
  </si>
  <si>
    <t xml:space="preserve">Ржанов Амир </t>
  </si>
  <si>
    <t xml:space="preserve">Ушенин Максим </t>
  </si>
  <si>
    <t xml:space="preserve">Шахназарян Владимир </t>
  </si>
  <si>
    <t xml:space="preserve">Шахрай Юлия </t>
  </si>
  <si>
    <t xml:space="preserve">Ватанова Зарина </t>
  </si>
  <si>
    <t>Григорьев Даниил</t>
  </si>
  <si>
    <t>Б</t>
  </si>
  <si>
    <t>Землянухин Дмитрий</t>
  </si>
  <si>
    <t>Кузнецов Ярослав</t>
  </si>
  <si>
    <t xml:space="preserve">Лежнев Данила </t>
  </si>
  <si>
    <t xml:space="preserve">Сычёв Максим  </t>
  </si>
  <si>
    <t xml:space="preserve">Филимонова Яна </t>
  </si>
  <si>
    <t xml:space="preserve">Фролов Олег </t>
  </si>
  <si>
    <t>Хлопов Никита</t>
  </si>
  <si>
    <t xml:space="preserve">Шемякин Егор </t>
  </si>
  <si>
    <t>Макаров Артур</t>
  </si>
  <si>
    <t xml:space="preserve">Лыскова Эвелина </t>
  </si>
  <si>
    <t xml:space="preserve">Кузьмин Александр </t>
  </si>
  <si>
    <t xml:space="preserve">Кшинин Иван </t>
  </si>
  <si>
    <t xml:space="preserve">Локтаев Кирилл </t>
  </si>
  <si>
    <t xml:space="preserve">Перепечкин Антон </t>
  </si>
  <si>
    <t xml:space="preserve">Хасиев Алхан </t>
  </si>
  <si>
    <t>Рахметова Екатерина</t>
  </si>
  <si>
    <t>Квасова Полина</t>
  </si>
  <si>
    <t xml:space="preserve">Иванова Дарья </t>
  </si>
  <si>
    <t xml:space="preserve">Данилова Екатерина </t>
  </si>
  <si>
    <t>6А</t>
  </si>
  <si>
    <t>6Б</t>
  </si>
  <si>
    <t>1. 1. Умение создавать, применять и преобразовывать знаки и символы, модели и схемы для решения учебных и познавательных задач. Работать с изобразительными историческими источниками, понимать и интерпретировать содержащуюся в них информацию.</t>
  </si>
  <si>
    <t>2. 2. Смысловое чтение. Умение проводить поиск информации в отрывках исторических текстов, материальных памятниках Древнего мира.</t>
  </si>
  <si>
    <t>3. 3.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классификации; владение основами самоконтроля, самооценки, принятия решений и осуществления осознанного выбора в учебной и познавательной деятельности. Умение объяснять смысл основных хронологических понятий, терминов.</t>
  </si>
  <si>
    <t>4. 4. Умение осознанно использовать речевые средства в соответствии с задачей коммуникации; владение основами самоконтроля, самооценки, принятия решений и осуществления осознанного выбора в учебной и познавательной деятельности. Умение рассказывать о событиях древней истории.</t>
  </si>
  <si>
    <t>5. 5. Умение создавать, применять и преобразовывать знаки и символы, модели и схемы для решения учебных и познавательных задач; владение основами самоконтроля, самооценки, принятия решений и осуществления осознанного выбора в учебной и познавательной деятельности. Умение использовать историческую карту как источник информации о расселении общностей в эпохи первобытности и Древнего мира, расположении древних цивилизаций и государств, местах важнейших событий.</t>
  </si>
  <si>
    <t>6. 6.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выводы; владение основами самоконтроля, самооценки, принятия решений и осуществления осознанного выбора в учебной и познавательной деятельности. Умение описывать условия существования, основные занятия, образ жизни людей в древности.</t>
  </si>
  <si>
    <t>7. 7.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классификации. Реализация историко-культурологического подхода, формирующего способности к межкультурному диалогу, восприятию и бережному отношению к культурному наследию Родины.</t>
  </si>
  <si>
    <t>Ершова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</si>
</sst>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'1'!$E$59:$I$63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'1'!$K$59:$K$63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15.789473684210526</c:v>
                </c:pt>
                <c:pt idx="3">
                  <c:v>31.578947368421051</c:v>
                </c:pt>
                <c:pt idx="4">
                  <c:v>52.631578947368418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 А'!$P$20:$Q$24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'6 А'!$S$20:$S$24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9.0909090909090917</c:v>
                </c:pt>
                <c:pt idx="3">
                  <c:v>21.212121212121211</c:v>
                </c:pt>
                <c:pt idx="4">
                  <c:v>30.303030303030305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 Б'!$P$20:$Q$23</c:f>
              <c:strCache>
                <c:ptCount val="4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</c:strCache>
            </c:strRef>
          </c:cat>
          <c:val>
            <c:numRef>
              <c:f>'6 Б'!$S$20:$S$23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9.0909090909090917</c:v>
                </c:pt>
                <c:pt idx="3">
                  <c:v>15.151515151515152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0</c:v>
                </c:pt>
                <c:pt idx="1">
                  <c:v>18</c:v>
                </c:pt>
                <c:pt idx="2">
                  <c:v>20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6А</c:v>
                </c:pt>
                <c:pt idx="1">
                  <c:v>6Б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60.606060606060609</c:v>
                </c:pt>
                <c:pt idx="1">
                  <c:v>60.606060606060609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6А</c:v>
                </c:pt>
                <c:pt idx="1">
                  <c:v>6Б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30.303030303030305</c:v>
                </c:pt>
                <c:pt idx="1">
                  <c:v>24.242424242424242</c:v>
                </c:pt>
                <c:pt idx="2">
                  <c:v>47.368421052631575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86112"/>
        <c:axId val="152957440"/>
        <c:axId val="0"/>
      </c:bar3DChart>
      <c:catAx>
        <c:axId val="170586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2957440"/>
        <c:crosses val="autoZero"/>
        <c:auto val="1"/>
        <c:lblAlgn val="ctr"/>
        <c:lblOffset val="100"/>
        <c:noMultiLvlLbl val="0"/>
      </c:catAx>
      <c:valAx>
        <c:axId val="15295744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705861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6А</c:v>
                </c:pt>
                <c:pt idx="1">
                  <c:v>6Б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45.666666666666671</c:v>
                </c:pt>
                <c:pt idx="1">
                  <c:v>45.55555555555555</c:v>
                </c:pt>
                <c:pt idx="2">
                  <c:v>45.614035087719301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87648"/>
        <c:axId val="152959744"/>
        <c:axId val="0"/>
      </c:bar3DChart>
      <c:catAx>
        <c:axId val="170587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2959744"/>
        <c:crosses val="autoZero"/>
        <c:auto val="1"/>
        <c:lblAlgn val="ctr"/>
        <c:lblOffset val="100"/>
        <c:noMultiLvlLbl val="0"/>
      </c:catAx>
      <c:valAx>
        <c:axId val="1529597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70587648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'1'!$E$4:$K$4</c:f>
              <c:numCache>
                <c:formatCode>General</c:formatCode>
                <c:ptCount val="7"/>
              </c:numCache>
            </c:numRef>
          </c:cat>
          <c:val>
            <c:numRef>
              <c:f>'2'!$D$3:$D$9</c:f>
              <c:numCache>
                <c:formatCode>0.0</c:formatCode>
                <c:ptCount val="7"/>
                <c:pt idx="0">
                  <c:v>76.319999999999993</c:v>
                </c:pt>
                <c:pt idx="1">
                  <c:v>78.95</c:v>
                </c:pt>
                <c:pt idx="2">
                  <c:v>35.96</c:v>
                </c:pt>
                <c:pt idx="3">
                  <c:v>28.07</c:v>
                </c:pt>
                <c:pt idx="4">
                  <c:v>78.95</c:v>
                </c:pt>
                <c:pt idx="5">
                  <c:v>14.47</c:v>
                </c:pt>
                <c:pt idx="6">
                  <c:v>50.88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13088"/>
        <c:axId val="170738240"/>
      </c:lineChart>
      <c:catAx>
        <c:axId val="17071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0738240"/>
        <c:crosses val="autoZero"/>
        <c:auto val="1"/>
        <c:lblAlgn val="ctr"/>
        <c:lblOffset val="100"/>
        <c:noMultiLvlLbl val="0"/>
      </c:catAx>
      <c:valAx>
        <c:axId val="170738240"/>
        <c:scaling>
          <c:orientation val="minMax"/>
          <c:max val="105"/>
          <c:min val="0"/>
        </c:scaling>
        <c:delete val="0"/>
        <c:axPos val="l"/>
        <c:minorGridlines/>
        <c:numFmt formatCode="0.0" sourceLinked="1"/>
        <c:majorTickMark val="out"/>
        <c:minorTickMark val="none"/>
        <c:tickLblPos val="nextTo"/>
        <c:crossAx val="17071308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450272</xdr:colOff>
      <xdr:row>5</xdr:row>
      <xdr:rowOff>178376</xdr:rowOff>
    </xdr:from>
    <xdr:to>
      <xdr:col>24</xdr:col>
      <xdr:colOff>421821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1236</xdr:colOff>
      <xdr:row>5</xdr:row>
      <xdr:rowOff>164769</xdr:rowOff>
    </xdr:from>
    <xdr:to>
      <xdr:col>24</xdr:col>
      <xdr:colOff>571499</xdr:colOff>
      <xdr:row>23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3"/>
  <sheetViews>
    <sheetView topLeftCell="A36" zoomScale="85" zoomScaleNormal="85" workbookViewId="0">
      <selection activeCell="O2" sqref="O2"/>
    </sheetView>
  </sheetViews>
  <sheetFormatPr defaultRowHeight="15" x14ac:dyDescent="0.2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11" width="4" customWidth="1"/>
    <col min="12" max="12" width="7.5703125" style="30" customWidth="1"/>
    <col min="13" max="13" width="8.7109375" style="3" bestFit="1" customWidth="1"/>
  </cols>
  <sheetData>
    <row r="1" spans="1:14" x14ac:dyDescent="0.25">
      <c r="D1" s="31" t="s">
        <v>35</v>
      </c>
      <c r="E1" s="4">
        <v>2</v>
      </c>
      <c r="F1" s="4">
        <v>1</v>
      </c>
      <c r="G1" s="4">
        <v>3</v>
      </c>
      <c r="H1" s="4">
        <v>3</v>
      </c>
      <c r="I1" s="4">
        <v>1</v>
      </c>
      <c r="J1" s="4">
        <v>2</v>
      </c>
      <c r="K1" s="4">
        <v>3</v>
      </c>
      <c r="N1" s="5">
        <f>SUM(E1:K1)</f>
        <v>15</v>
      </c>
    </row>
    <row r="3" spans="1:14" x14ac:dyDescent="0.25">
      <c r="A3" s="79" t="s">
        <v>0</v>
      </c>
      <c r="B3" s="79" t="s">
        <v>1</v>
      </c>
      <c r="C3" s="79" t="s">
        <v>3</v>
      </c>
      <c r="D3" s="79" t="s">
        <v>36</v>
      </c>
      <c r="E3" s="82" t="s">
        <v>6</v>
      </c>
      <c r="F3" s="83"/>
      <c r="G3" s="83"/>
      <c r="H3" s="83"/>
      <c r="I3" s="83"/>
      <c r="J3" s="83"/>
      <c r="K3" s="83"/>
      <c r="L3" s="84" t="s">
        <v>4</v>
      </c>
      <c r="M3" s="84" t="s">
        <v>5</v>
      </c>
      <c r="N3" s="79" t="s">
        <v>7</v>
      </c>
    </row>
    <row r="4" spans="1:14" x14ac:dyDescent="0.25">
      <c r="A4" s="80"/>
      <c r="B4" s="80"/>
      <c r="C4" s="80"/>
      <c r="D4" s="80"/>
      <c r="E4" s="4"/>
      <c r="F4" s="4"/>
      <c r="G4" s="4"/>
      <c r="H4" s="4"/>
      <c r="I4" s="4"/>
      <c r="J4" s="4"/>
      <c r="K4" s="4"/>
      <c r="L4" s="85"/>
      <c r="M4" s="85"/>
      <c r="N4" s="80"/>
    </row>
    <row r="5" spans="1:14" x14ac:dyDescent="0.25">
      <c r="A5" s="81"/>
      <c r="B5" s="81"/>
      <c r="C5" s="81"/>
      <c r="D5" s="81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86"/>
      <c r="M5" s="86"/>
      <c r="N5" s="81"/>
    </row>
    <row r="6" spans="1:14" x14ac:dyDescent="0.25">
      <c r="A6" s="1">
        <v>1</v>
      </c>
      <c r="B6" s="1" t="s">
        <v>55</v>
      </c>
      <c r="C6" s="2">
        <v>2</v>
      </c>
      <c r="D6" s="2" t="s">
        <v>56</v>
      </c>
      <c r="E6" s="1">
        <v>0</v>
      </c>
      <c r="F6" s="1">
        <v>1</v>
      </c>
      <c r="G6" s="1">
        <v>1</v>
      </c>
      <c r="H6" s="1">
        <v>0</v>
      </c>
      <c r="I6" s="1">
        <v>1</v>
      </c>
      <c r="J6" s="1">
        <v>0</v>
      </c>
      <c r="K6" s="1">
        <v>1</v>
      </c>
      <c r="L6" s="29">
        <v>4</v>
      </c>
      <c r="M6" s="2">
        <v>3</v>
      </c>
      <c r="N6" s="6">
        <f>L6/$N$1*100</f>
        <v>26.666666666666668</v>
      </c>
    </row>
    <row r="7" spans="1:14" x14ac:dyDescent="0.25">
      <c r="A7" s="1">
        <v>2</v>
      </c>
      <c r="B7" s="1" t="s">
        <v>57</v>
      </c>
      <c r="C7" s="2">
        <v>1</v>
      </c>
      <c r="D7" s="2" t="s">
        <v>56</v>
      </c>
      <c r="E7" s="1">
        <v>2</v>
      </c>
      <c r="F7" s="1">
        <v>1</v>
      </c>
      <c r="G7" s="1">
        <v>0</v>
      </c>
      <c r="H7" s="1">
        <v>0</v>
      </c>
      <c r="I7" s="1">
        <v>1</v>
      </c>
      <c r="J7" s="1" t="s">
        <v>58</v>
      </c>
      <c r="K7" s="1" t="s">
        <v>58</v>
      </c>
      <c r="L7" s="29">
        <v>4</v>
      </c>
      <c r="M7" s="2">
        <v>3</v>
      </c>
      <c r="N7" s="6">
        <f t="shared" ref="N7:N24" si="0">L7/$N$1*100</f>
        <v>26.666666666666668</v>
      </c>
    </row>
    <row r="8" spans="1:14" x14ac:dyDescent="0.25">
      <c r="A8" s="1">
        <v>3</v>
      </c>
      <c r="B8" s="1" t="s">
        <v>59</v>
      </c>
      <c r="C8" s="2">
        <v>2</v>
      </c>
      <c r="D8" s="2" t="s">
        <v>56</v>
      </c>
      <c r="E8" s="1">
        <v>2</v>
      </c>
      <c r="F8" s="1">
        <v>0</v>
      </c>
      <c r="G8" s="1">
        <v>1</v>
      </c>
      <c r="H8" s="1">
        <v>0</v>
      </c>
      <c r="I8" s="1">
        <v>1</v>
      </c>
      <c r="J8" s="1" t="s">
        <v>58</v>
      </c>
      <c r="K8" s="1">
        <v>1</v>
      </c>
      <c r="L8" s="29">
        <v>5</v>
      </c>
      <c r="M8" s="2">
        <v>3</v>
      </c>
      <c r="N8" s="6">
        <f t="shared" si="0"/>
        <v>33.333333333333329</v>
      </c>
    </row>
    <row r="9" spans="1:14" x14ac:dyDescent="0.25">
      <c r="A9" s="1">
        <v>4</v>
      </c>
      <c r="B9" s="1" t="s">
        <v>60</v>
      </c>
      <c r="C9" s="2">
        <v>1</v>
      </c>
      <c r="D9" s="2" t="s">
        <v>56</v>
      </c>
      <c r="E9" s="1">
        <v>2</v>
      </c>
      <c r="F9" s="1">
        <v>1</v>
      </c>
      <c r="G9" s="1">
        <v>0</v>
      </c>
      <c r="H9" s="1">
        <v>3</v>
      </c>
      <c r="I9" s="1">
        <v>1</v>
      </c>
      <c r="J9" s="1">
        <v>0</v>
      </c>
      <c r="K9" s="1">
        <v>1</v>
      </c>
      <c r="L9" s="29">
        <v>8</v>
      </c>
      <c r="M9" s="2">
        <v>4</v>
      </c>
      <c r="N9" s="6">
        <f t="shared" si="0"/>
        <v>53.333333333333336</v>
      </c>
    </row>
    <row r="10" spans="1:14" x14ac:dyDescent="0.25">
      <c r="A10" s="1">
        <v>5</v>
      </c>
      <c r="B10" s="1" t="s">
        <v>61</v>
      </c>
      <c r="C10" s="2">
        <v>2</v>
      </c>
      <c r="D10" s="2" t="s">
        <v>56</v>
      </c>
      <c r="E10" s="1">
        <v>0</v>
      </c>
      <c r="F10" s="1">
        <v>1</v>
      </c>
      <c r="G10" s="1">
        <v>1</v>
      </c>
      <c r="H10" s="1">
        <v>0</v>
      </c>
      <c r="I10" s="1">
        <v>1</v>
      </c>
      <c r="J10" s="1">
        <v>0</v>
      </c>
      <c r="K10" s="1">
        <v>2</v>
      </c>
      <c r="L10" s="29">
        <v>5</v>
      </c>
      <c r="M10" s="2">
        <v>3</v>
      </c>
      <c r="N10" s="6">
        <f t="shared" si="0"/>
        <v>33.333333333333329</v>
      </c>
    </row>
    <row r="11" spans="1:14" x14ac:dyDescent="0.25">
      <c r="A11" s="1">
        <v>6</v>
      </c>
      <c r="B11" s="1" t="s">
        <v>62</v>
      </c>
      <c r="C11" s="2">
        <v>1</v>
      </c>
      <c r="D11" s="2" t="s">
        <v>56</v>
      </c>
      <c r="E11" s="1">
        <v>2</v>
      </c>
      <c r="F11" s="1">
        <v>1</v>
      </c>
      <c r="G11" s="1">
        <v>0</v>
      </c>
      <c r="H11" s="1" t="s">
        <v>58</v>
      </c>
      <c r="I11" s="1">
        <v>1</v>
      </c>
      <c r="J11" s="1" t="s">
        <v>58</v>
      </c>
      <c r="K11" s="1">
        <v>1</v>
      </c>
      <c r="L11" s="29">
        <v>5</v>
      </c>
      <c r="M11" s="2">
        <v>3</v>
      </c>
      <c r="N11" s="6">
        <f t="shared" si="0"/>
        <v>33.333333333333329</v>
      </c>
    </row>
    <row r="12" spans="1:14" x14ac:dyDescent="0.25">
      <c r="A12" s="1">
        <v>7</v>
      </c>
      <c r="B12" s="1" t="s">
        <v>63</v>
      </c>
      <c r="C12" s="2">
        <v>1</v>
      </c>
      <c r="D12" s="2" t="s">
        <v>56</v>
      </c>
      <c r="E12" s="1">
        <v>0</v>
      </c>
      <c r="F12" s="1">
        <v>1</v>
      </c>
      <c r="G12" s="1">
        <v>0</v>
      </c>
      <c r="H12" s="1">
        <v>0</v>
      </c>
      <c r="I12" s="1">
        <v>1</v>
      </c>
      <c r="J12" s="1">
        <v>1</v>
      </c>
      <c r="K12" s="1">
        <v>2</v>
      </c>
      <c r="L12" s="29">
        <v>5</v>
      </c>
      <c r="M12" s="2">
        <v>3</v>
      </c>
      <c r="N12" s="6">
        <f t="shared" si="0"/>
        <v>33.333333333333329</v>
      </c>
    </row>
    <row r="13" spans="1:14" x14ac:dyDescent="0.25">
      <c r="A13" s="1">
        <v>8</v>
      </c>
      <c r="B13" s="1" t="s">
        <v>64</v>
      </c>
      <c r="C13" s="2">
        <v>2</v>
      </c>
      <c r="D13" s="2" t="s">
        <v>56</v>
      </c>
      <c r="E13" s="1">
        <v>2</v>
      </c>
      <c r="F13" s="1">
        <v>1</v>
      </c>
      <c r="G13" s="1">
        <v>2</v>
      </c>
      <c r="H13" s="1">
        <v>1</v>
      </c>
      <c r="I13" s="1">
        <v>1</v>
      </c>
      <c r="J13" s="1">
        <v>0</v>
      </c>
      <c r="K13" s="1">
        <v>2</v>
      </c>
      <c r="L13" s="29">
        <v>9</v>
      </c>
      <c r="M13" s="2">
        <v>4</v>
      </c>
      <c r="N13" s="6">
        <f t="shared" si="0"/>
        <v>60</v>
      </c>
    </row>
    <row r="14" spans="1:14" x14ac:dyDescent="0.25">
      <c r="A14" s="1">
        <v>9</v>
      </c>
      <c r="B14" s="1" t="s">
        <v>65</v>
      </c>
      <c r="C14" s="2">
        <v>2</v>
      </c>
      <c r="D14" s="2" t="s">
        <v>56</v>
      </c>
      <c r="E14" s="1">
        <v>2</v>
      </c>
      <c r="F14" s="1">
        <v>1</v>
      </c>
      <c r="G14" s="1">
        <v>3</v>
      </c>
      <c r="H14" s="1">
        <v>2</v>
      </c>
      <c r="I14" s="1">
        <v>0</v>
      </c>
      <c r="J14" s="1">
        <v>1</v>
      </c>
      <c r="K14" s="1">
        <v>2</v>
      </c>
      <c r="L14" s="29">
        <v>11</v>
      </c>
      <c r="M14" s="2">
        <v>4</v>
      </c>
      <c r="N14" s="6">
        <f t="shared" si="0"/>
        <v>73.333333333333329</v>
      </c>
    </row>
    <row r="15" spans="1:14" x14ac:dyDescent="0.25">
      <c r="A15" s="1">
        <v>10</v>
      </c>
      <c r="B15" s="1" t="s">
        <v>66</v>
      </c>
      <c r="C15" s="2">
        <v>2</v>
      </c>
      <c r="D15" s="2" t="s">
        <v>56</v>
      </c>
      <c r="E15" s="1">
        <v>2</v>
      </c>
      <c r="F15" s="1">
        <v>0</v>
      </c>
      <c r="G15" s="1">
        <v>3</v>
      </c>
      <c r="H15" s="1">
        <v>1</v>
      </c>
      <c r="I15" s="1">
        <v>1</v>
      </c>
      <c r="J15" s="1">
        <v>1</v>
      </c>
      <c r="K15" s="1">
        <v>2</v>
      </c>
      <c r="L15" s="29">
        <v>10</v>
      </c>
      <c r="M15" s="2">
        <v>4</v>
      </c>
      <c r="N15" s="6">
        <f t="shared" si="0"/>
        <v>66.666666666666657</v>
      </c>
    </row>
    <row r="16" spans="1:14" x14ac:dyDescent="0.25">
      <c r="A16" s="1">
        <v>11</v>
      </c>
      <c r="B16" s="1" t="s">
        <v>67</v>
      </c>
      <c r="C16" s="2">
        <v>2</v>
      </c>
      <c r="D16" s="2" t="s">
        <v>56</v>
      </c>
      <c r="E16" s="1">
        <v>2</v>
      </c>
      <c r="F16" s="1">
        <v>1</v>
      </c>
      <c r="G16" s="1">
        <v>2</v>
      </c>
      <c r="H16" s="1">
        <v>1</v>
      </c>
      <c r="I16" s="1">
        <v>1</v>
      </c>
      <c r="J16" s="1">
        <v>1</v>
      </c>
      <c r="K16" s="1">
        <v>2</v>
      </c>
      <c r="L16" s="29">
        <v>10</v>
      </c>
      <c r="M16" s="2">
        <v>4</v>
      </c>
      <c r="N16" s="6">
        <f t="shared" si="0"/>
        <v>66.666666666666657</v>
      </c>
    </row>
    <row r="17" spans="1:14" x14ac:dyDescent="0.25">
      <c r="A17" s="1">
        <v>12</v>
      </c>
      <c r="B17" s="1" t="s">
        <v>68</v>
      </c>
      <c r="C17" s="2">
        <v>1</v>
      </c>
      <c r="D17" s="2" t="s">
        <v>56</v>
      </c>
      <c r="E17" s="1">
        <v>2</v>
      </c>
      <c r="F17" s="1">
        <v>1</v>
      </c>
      <c r="G17" s="1">
        <v>0</v>
      </c>
      <c r="H17" s="1">
        <v>0</v>
      </c>
      <c r="I17" s="1">
        <v>1</v>
      </c>
      <c r="J17" s="1">
        <v>0</v>
      </c>
      <c r="K17" s="1">
        <v>1</v>
      </c>
      <c r="L17" s="29">
        <v>5</v>
      </c>
      <c r="M17" s="2">
        <v>3</v>
      </c>
      <c r="N17" s="6">
        <f t="shared" si="0"/>
        <v>33.333333333333329</v>
      </c>
    </row>
    <row r="18" spans="1:14" x14ac:dyDescent="0.25">
      <c r="A18" s="1">
        <v>13</v>
      </c>
      <c r="B18" s="1" t="s">
        <v>69</v>
      </c>
      <c r="C18" s="2">
        <v>1</v>
      </c>
      <c r="D18" s="2" t="s">
        <v>56</v>
      </c>
      <c r="E18" s="1">
        <v>0</v>
      </c>
      <c r="F18" s="1">
        <v>1</v>
      </c>
      <c r="G18" s="1">
        <v>0</v>
      </c>
      <c r="H18" s="1">
        <v>0</v>
      </c>
      <c r="I18" s="1">
        <v>1</v>
      </c>
      <c r="J18" s="1">
        <v>1</v>
      </c>
      <c r="K18" s="1">
        <v>2</v>
      </c>
      <c r="L18" s="29">
        <v>5</v>
      </c>
      <c r="M18" s="2">
        <v>3</v>
      </c>
      <c r="N18" s="6">
        <f t="shared" si="0"/>
        <v>33.333333333333329</v>
      </c>
    </row>
    <row r="19" spans="1:14" x14ac:dyDescent="0.25">
      <c r="A19" s="1">
        <v>14</v>
      </c>
      <c r="B19" s="1" t="s">
        <v>70</v>
      </c>
      <c r="C19" s="2">
        <v>2</v>
      </c>
      <c r="D19" s="2" t="s">
        <v>56</v>
      </c>
      <c r="E19" s="1">
        <v>2</v>
      </c>
      <c r="F19" s="1">
        <v>1</v>
      </c>
      <c r="G19" s="1">
        <v>2</v>
      </c>
      <c r="H19" s="1">
        <v>1</v>
      </c>
      <c r="I19" s="1">
        <v>1</v>
      </c>
      <c r="J19" s="1">
        <v>0</v>
      </c>
      <c r="K19" s="1">
        <v>1</v>
      </c>
      <c r="L19" s="29">
        <v>8</v>
      </c>
      <c r="M19" s="2">
        <v>4</v>
      </c>
      <c r="N19" s="6">
        <f t="shared" si="0"/>
        <v>53.333333333333336</v>
      </c>
    </row>
    <row r="20" spans="1:14" x14ac:dyDescent="0.25">
      <c r="A20" s="1">
        <v>15</v>
      </c>
      <c r="B20" s="1" t="s">
        <v>71</v>
      </c>
      <c r="C20" s="2">
        <v>1</v>
      </c>
      <c r="D20" s="2" t="s">
        <v>56</v>
      </c>
      <c r="E20" s="1">
        <v>2</v>
      </c>
      <c r="F20" s="1">
        <v>1</v>
      </c>
      <c r="G20" s="1">
        <v>0</v>
      </c>
      <c r="H20" s="1">
        <v>2</v>
      </c>
      <c r="I20" s="1">
        <v>0</v>
      </c>
      <c r="J20" s="1">
        <v>0</v>
      </c>
      <c r="K20" s="1">
        <v>1</v>
      </c>
      <c r="L20" s="29">
        <v>6</v>
      </c>
      <c r="M20" s="2">
        <v>3</v>
      </c>
      <c r="N20" s="6">
        <f t="shared" si="0"/>
        <v>40</v>
      </c>
    </row>
    <row r="21" spans="1:14" x14ac:dyDescent="0.25">
      <c r="A21" s="1">
        <v>16</v>
      </c>
      <c r="B21" s="1" t="s">
        <v>72</v>
      </c>
      <c r="C21" s="2">
        <v>2</v>
      </c>
      <c r="D21" s="2" t="s">
        <v>56</v>
      </c>
      <c r="E21" s="1">
        <v>2</v>
      </c>
      <c r="F21" s="1">
        <v>1</v>
      </c>
      <c r="G21" s="1">
        <v>3</v>
      </c>
      <c r="H21" s="1">
        <v>1</v>
      </c>
      <c r="I21" s="1">
        <v>0</v>
      </c>
      <c r="J21" s="1">
        <v>0</v>
      </c>
      <c r="K21" s="1">
        <v>1</v>
      </c>
      <c r="L21" s="29">
        <v>8</v>
      </c>
      <c r="M21" s="2">
        <v>4</v>
      </c>
      <c r="N21" s="6">
        <f t="shared" si="0"/>
        <v>53.333333333333336</v>
      </c>
    </row>
    <row r="22" spans="1:14" x14ac:dyDescent="0.25">
      <c r="A22" s="1">
        <v>17</v>
      </c>
      <c r="B22" s="1" t="s">
        <v>73</v>
      </c>
      <c r="C22" s="2">
        <v>1</v>
      </c>
      <c r="D22" s="2" t="s">
        <v>56</v>
      </c>
      <c r="E22" s="1">
        <v>2</v>
      </c>
      <c r="F22" s="1">
        <v>1</v>
      </c>
      <c r="G22" s="1">
        <v>0</v>
      </c>
      <c r="H22" s="1">
        <v>1</v>
      </c>
      <c r="I22" s="1">
        <v>1</v>
      </c>
      <c r="J22" s="1">
        <v>1</v>
      </c>
      <c r="K22" s="1">
        <v>2</v>
      </c>
      <c r="L22" s="29">
        <v>8</v>
      </c>
      <c r="M22" s="2">
        <v>4</v>
      </c>
      <c r="N22" s="6">
        <f t="shared" si="0"/>
        <v>53.333333333333336</v>
      </c>
    </row>
    <row r="23" spans="1:14" x14ac:dyDescent="0.25">
      <c r="A23" s="1">
        <v>18</v>
      </c>
      <c r="B23" s="1" t="s">
        <v>74</v>
      </c>
      <c r="C23" s="2">
        <v>1</v>
      </c>
      <c r="D23" s="2" t="s">
        <v>56</v>
      </c>
      <c r="E23" s="1">
        <v>2</v>
      </c>
      <c r="F23" s="1">
        <v>1</v>
      </c>
      <c r="G23" s="1">
        <v>1</v>
      </c>
      <c r="H23" s="1">
        <v>1</v>
      </c>
      <c r="I23" s="1">
        <v>1</v>
      </c>
      <c r="J23" s="1">
        <v>0</v>
      </c>
      <c r="K23" s="1">
        <v>2</v>
      </c>
      <c r="L23" s="29">
        <v>8</v>
      </c>
      <c r="M23" s="2">
        <v>4</v>
      </c>
      <c r="N23" s="6">
        <f t="shared" si="0"/>
        <v>53.333333333333336</v>
      </c>
    </row>
    <row r="24" spans="1:14" x14ac:dyDescent="0.25">
      <c r="A24" s="1">
        <v>19</v>
      </c>
      <c r="B24" s="1" t="s">
        <v>75</v>
      </c>
      <c r="C24" s="2">
        <v>1</v>
      </c>
      <c r="D24" s="2" t="s">
        <v>76</v>
      </c>
      <c r="E24" s="1">
        <v>2</v>
      </c>
      <c r="F24" s="1">
        <v>0</v>
      </c>
      <c r="G24" s="1">
        <v>2</v>
      </c>
      <c r="H24" s="1">
        <v>2</v>
      </c>
      <c r="I24" s="1">
        <v>1</v>
      </c>
      <c r="J24" s="1">
        <v>2</v>
      </c>
      <c r="K24" s="1">
        <v>2</v>
      </c>
      <c r="L24" s="29">
        <v>11</v>
      </c>
      <c r="M24" s="2">
        <v>4</v>
      </c>
      <c r="N24" s="6">
        <f t="shared" si="0"/>
        <v>73.333333333333329</v>
      </c>
    </row>
    <row r="25" spans="1:14" x14ac:dyDescent="0.25">
      <c r="A25" s="1">
        <v>20</v>
      </c>
      <c r="B25" s="1" t="s">
        <v>77</v>
      </c>
      <c r="C25" s="2">
        <v>1</v>
      </c>
      <c r="D25" s="2" t="s">
        <v>76</v>
      </c>
      <c r="E25" s="1">
        <v>2</v>
      </c>
      <c r="F25" s="1">
        <v>1</v>
      </c>
      <c r="G25" s="1">
        <v>0</v>
      </c>
      <c r="H25" s="1">
        <v>1</v>
      </c>
      <c r="I25" s="1">
        <v>1</v>
      </c>
      <c r="J25" s="1">
        <v>0</v>
      </c>
      <c r="K25" s="1">
        <v>3</v>
      </c>
      <c r="L25" s="29">
        <v>8</v>
      </c>
      <c r="M25" s="2">
        <v>4</v>
      </c>
      <c r="N25" s="6">
        <f t="shared" ref="N25:N43" si="1">L25/$N$1*100</f>
        <v>53.333333333333336</v>
      </c>
    </row>
    <row r="26" spans="1:14" x14ac:dyDescent="0.25">
      <c r="A26" s="1">
        <v>21</v>
      </c>
      <c r="B26" s="1" t="s">
        <v>78</v>
      </c>
      <c r="C26" s="2">
        <v>2</v>
      </c>
      <c r="D26" s="2" t="s">
        <v>76</v>
      </c>
      <c r="E26" s="1">
        <v>2</v>
      </c>
      <c r="F26" s="1">
        <v>1</v>
      </c>
      <c r="G26" s="1">
        <v>2</v>
      </c>
      <c r="H26" s="1">
        <v>1</v>
      </c>
      <c r="I26" s="1">
        <v>1</v>
      </c>
      <c r="J26" s="1" t="s">
        <v>58</v>
      </c>
      <c r="K26" s="1">
        <v>2</v>
      </c>
      <c r="L26" s="29">
        <v>9</v>
      </c>
      <c r="M26" s="2">
        <v>4</v>
      </c>
      <c r="N26" s="6">
        <f t="shared" si="1"/>
        <v>60</v>
      </c>
    </row>
    <row r="27" spans="1:14" x14ac:dyDescent="0.25">
      <c r="A27" s="1">
        <v>22</v>
      </c>
      <c r="B27" s="1" t="s">
        <v>79</v>
      </c>
      <c r="C27" s="2">
        <v>2</v>
      </c>
      <c r="D27" s="2" t="s">
        <v>76</v>
      </c>
      <c r="E27" s="1">
        <v>2</v>
      </c>
      <c r="F27" s="1">
        <v>0</v>
      </c>
      <c r="G27" s="1">
        <v>1</v>
      </c>
      <c r="H27" s="1">
        <v>1</v>
      </c>
      <c r="I27" s="1">
        <v>1</v>
      </c>
      <c r="J27" s="1">
        <v>0</v>
      </c>
      <c r="K27" s="1">
        <v>2</v>
      </c>
      <c r="L27" s="29">
        <v>7</v>
      </c>
      <c r="M27" s="2">
        <v>3</v>
      </c>
      <c r="N27" s="6">
        <f t="shared" si="1"/>
        <v>46.666666666666664</v>
      </c>
    </row>
    <row r="28" spans="1:14" x14ac:dyDescent="0.25">
      <c r="A28" s="1">
        <v>23</v>
      </c>
      <c r="B28" s="1" t="s">
        <v>80</v>
      </c>
      <c r="C28" s="2">
        <v>2</v>
      </c>
      <c r="D28" s="2" t="s">
        <v>76</v>
      </c>
      <c r="E28" s="1">
        <v>0</v>
      </c>
      <c r="F28" s="1">
        <v>1</v>
      </c>
      <c r="G28" s="1">
        <v>1</v>
      </c>
      <c r="H28" s="1">
        <v>1</v>
      </c>
      <c r="I28" s="1">
        <v>0</v>
      </c>
      <c r="J28" s="1">
        <v>0</v>
      </c>
      <c r="K28" s="1">
        <v>3</v>
      </c>
      <c r="L28" s="29">
        <v>6</v>
      </c>
      <c r="M28" s="2">
        <v>3</v>
      </c>
      <c r="N28" s="6">
        <f t="shared" si="1"/>
        <v>40</v>
      </c>
    </row>
    <row r="29" spans="1:14" x14ac:dyDescent="0.25">
      <c r="A29" s="1">
        <v>24</v>
      </c>
      <c r="B29" s="1" t="s">
        <v>81</v>
      </c>
      <c r="C29" s="2">
        <v>2</v>
      </c>
      <c r="D29" s="2" t="s">
        <v>76</v>
      </c>
      <c r="E29" s="1">
        <v>2</v>
      </c>
      <c r="F29" s="1">
        <v>1</v>
      </c>
      <c r="G29" s="1">
        <v>3</v>
      </c>
      <c r="H29" s="1">
        <v>0</v>
      </c>
      <c r="I29" s="1">
        <v>1</v>
      </c>
      <c r="J29" s="1">
        <v>0</v>
      </c>
      <c r="K29" s="1">
        <v>3</v>
      </c>
      <c r="L29" s="29">
        <v>10</v>
      </c>
      <c r="M29" s="2">
        <v>4</v>
      </c>
      <c r="N29" s="6">
        <f t="shared" si="1"/>
        <v>66.666666666666657</v>
      </c>
    </row>
    <row r="30" spans="1:14" x14ac:dyDescent="0.25">
      <c r="A30" s="1">
        <v>25</v>
      </c>
      <c r="B30" s="1" t="s">
        <v>82</v>
      </c>
      <c r="C30" s="2">
        <v>2</v>
      </c>
      <c r="D30" s="2" t="s">
        <v>76</v>
      </c>
      <c r="E30" s="1">
        <v>2</v>
      </c>
      <c r="F30" s="1">
        <v>1</v>
      </c>
      <c r="G30" s="1">
        <v>2</v>
      </c>
      <c r="H30" s="1">
        <v>1</v>
      </c>
      <c r="I30" s="1">
        <v>1</v>
      </c>
      <c r="J30" s="1" t="s">
        <v>58</v>
      </c>
      <c r="K30" s="1">
        <v>1</v>
      </c>
      <c r="L30" s="29">
        <v>8</v>
      </c>
      <c r="M30" s="2">
        <v>4</v>
      </c>
      <c r="N30" s="6">
        <f t="shared" si="1"/>
        <v>53.333333333333336</v>
      </c>
    </row>
    <row r="31" spans="1:14" x14ac:dyDescent="0.25">
      <c r="A31" s="1">
        <v>26</v>
      </c>
      <c r="B31" s="1" t="s">
        <v>83</v>
      </c>
      <c r="C31" s="2">
        <v>1</v>
      </c>
      <c r="D31" s="2" t="s">
        <v>76</v>
      </c>
      <c r="E31" s="1">
        <v>0</v>
      </c>
      <c r="F31" s="1">
        <v>1</v>
      </c>
      <c r="G31" s="1">
        <v>0</v>
      </c>
      <c r="H31" s="1">
        <v>0</v>
      </c>
      <c r="I31" s="1">
        <v>1</v>
      </c>
      <c r="J31" s="1">
        <v>2</v>
      </c>
      <c r="K31" s="1">
        <v>1</v>
      </c>
      <c r="L31" s="29">
        <v>5</v>
      </c>
      <c r="M31" s="2">
        <v>3</v>
      </c>
      <c r="N31" s="6">
        <f t="shared" si="1"/>
        <v>33.333333333333329</v>
      </c>
    </row>
    <row r="32" spans="1:14" x14ac:dyDescent="0.25">
      <c r="A32" s="1">
        <v>27</v>
      </c>
      <c r="B32" s="1" t="s">
        <v>84</v>
      </c>
      <c r="C32" s="2">
        <v>1</v>
      </c>
      <c r="D32" s="2" t="s">
        <v>76</v>
      </c>
      <c r="E32" s="1">
        <v>2</v>
      </c>
      <c r="F32" s="1">
        <v>1</v>
      </c>
      <c r="G32" s="1">
        <v>1</v>
      </c>
      <c r="H32" s="1">
        <v>1</v>
      </c>
      <c r="I32" s="1">
        <v>1</v>
      </c>
      <c r="J32" s="1">
        <v>0</v>
      </c>
      <c r="K32" s="1">
        <v>2</v>
      </c>
      <c r="L32" s="29">
        <v>8</v>
      </c>
      <c r="M32" s="2">
        <v>4</v>
      </c>
      <c r="N32" s="6">
        <f t="shared" si="1"/>
        <v>53.333333333333336</v>
      </c>
    </row>
    <row r="33" spans="1:14" x14ac:dyDescent="0.25">
      <c r="A33" s="1">
        <v>28</v>
      </c>
      <c r="B33" s="1" t="s">
        <v>85</v>
      </c>
      <c r="C33" s="2">
        <v>1</v>
      </c>
      <c r="D33" s="2" t="s">
        <v>76</v>
      </c>
      <c r="E33" s="1">
        <v>2</v>
      </c>
      <c r="F33" s="1">
        <v>0</v>
      </c>
      <c r="G33" s="1">
        <v>1</v>
      </c>
      <c r="H33" s="1">
        <v>1</v>
      </c>
      <c r="I33" s="1">
        <v>0</v>
      </c>
      <c r="J33" s="1">
        <v>0</v>
      </c>
      <c r="K33" s="1">
        <v>2</v>
      </c>
      <c r="L33" s="29">
        <v>6</v>
      </c>
      <c r="M33" s="2">
        <v>3</v>
      </c>
      <c r="N33" s="6">
        <f t="shared" si="1"/>
        <v>40</v>
      </c>
    </row>
    <row r="34" spans="1:14" x14ac:dyDescent="0.25">
      <c r="A34" s="1">
        <v>29</v>
      </c>
      <c r="B34" s="1" t="s">
        <v>86</v>
      </c>
      <c r="C34" s="2">
        <v>1</v>
      </c>
      <c r="D34" s="2" t="s">
        <v>76</v>
      </c>
      <c r="E34" s="1">
        <v>2</v>
      </c>
      <c r="F34" s="1">
        <v>0</v>
      </c>
      <c r="G34" s="1">
        <v>0</v>
      </c>
      <c r="H34" s="1">
        <v>1</v>
      </c>
      <c r="I34" s="1">
        <v>1</v>
      </c>
      <c r="J34" s="1">
        <v>0</v>
      </c>
      <c r="K34" s="1">
        <v>1</v>
      </c>
      <c r="L34" s="29">
        <v>5</v>
      </c>
      <c r="M34" s="2">
        <v>3</v>
      </c>
      <c r="N34" s="6">
        <f t="shared" si="1"/>
        <v>33.333333333333329</v>
      </c>
    </row>
    <row r="35" spans="1:14" x14ac:dyDescent="0.25">
      <c r="A35" s="1">
        <v>30</v>
      </c>
      <c r="B35" s="1" t="s">
        <v>87</v>
      </c>
      <c r="C35" s="2">
        <v>2</v>
      </c>
      <c r="D35" s="2" t="s">
        <v>76</v>
      </c>
      <c r="E35" s="1">
        <v>2</v>
      </c>
      <c r="F35" s="1">
        <v>1</v>
      </c>
      <c r="G35" s="1">
        <v>2</v>
      </c>
      <c r="H35" s="1">
        <v>1</v>
      </c>
      <c r="I35" s="1">
        <v>1</v>
      </c>
      <c r="J35" s="1">
        <v>0</v>
      </c>
      <c r="K35" s="1">
        <v>1</v>
      </c>
      <c r="L35" s="29">
        <v>8</v>
      </c>
      <c r="M35" s="2">
        <v>4</v>
      </c>
      <c r="N35" s="6">
        <f t="shared" si="1"/>
        <v>53.333333333333336</v>
      </c>
    </row>
    <row r="36" spans="1:14" x14ac:dyDescent="0.25">
      <c r="A36" s="1">
        <v>31</v>
      </c>
      <c r="B36" s="1" t="s">
        <v>88</v>
      </c>
      <c r="C36" s="2">
        <v>1</v>
      </c>
      <c r="D36" s="2" t="s">
        <v>76</v>
      </c>
      <c r="E36" s="1">
        <v>2</v>
      </c>
      <c r="F36" s="1">
        <v>1</v>
      </c>
      <c r="G36" s="1">
        <v>1</v>
      </c>
      <c r="H36" s="1">
        <v>2</v>
      </c>
      <c r="I36" s="1">
        <v>1</v>
      </c>
      <c r="J36" s="1">
        <v>1</v>
      </c>
      <c r="K36" s="1">
        <v>2</v>
      </c>
      <c r="L36" s="29">
        <v>10</v>
      </c>
      <c r="M36" s="2">
        <v>4</v>
      </c>
      <c r="N36" s="6">
        <f t="shared" si="1"/>
        <v>66.666666666666657</v>
      </c>
    </row>
    <row r="37" spans="1:14" x14ac:dyDescent="0.25">
      <c r="A37" s="1">
        <v>32</v>
      </c>
      <c r="B37" s="1" t="s">
        <v>89</v>
      </c>
      <c r="C37" s="2">
        <v>1</v>
      </c>
      <c r="D37" s="2" t="s">
        <v>76</v>
      </c>
      <c r="E37" s="1">
        <v>2</v>
      </c>
      <c r="F37" s="1">
        <v>1</v>
      </c>
      <c r="G37" s="1">
        <v>0</v>
      </c>
      <c r="H37" s="1">
        <v>1</v>
      </c>
      <c r="I37" s="1">
        <v>1</v>
      </c>
      <c r="J37" s="1">
        <v>0</v>
      </c>
      <c r="K37" s="1">
        <v>1</v>
      </c>
      <c r="L37" s="29">
        <v>6</v>
      </c>
      <c r="M37" s="2">
        <v>3</v>
      </c>
      <c r="N37" s="6">
        <f t="shared" si="1"/>
        <v>40</v>
      </c>
    </row>
    <row r="38" spans="1:14" x14ac:dyDescent="0.25">
      <c r="A38" s="1">
        <v>33</v>
      </c>
      <c r="B38" s="1" t="s">
        <v>90</v>
      </c>
      <c r="C38" s="2">
        <v>1</v>
      </c>
      <c r="D38" s="2" t="s">
        <v>76</v>
      </c>
      <c r="E38" s="1">
        <v>0</v>
      </c>
      <c r="F38" s="1">
        <v>1</v>
      </c>
      <c r="G38" s="1">
        <v>0</v>
      </c>
      <c r="H38" s="1">
        <v>1</v>
      </c>
      <c r="I38" s="1">
        <v>1</v>
      </c>
      <c r="J38" s="1">
        <v>0</v>
      </c>
      <c r="K38" s="1">
        <v>1</v>
      </c>
      <c r="L38" s="29">
        <v>4</v>
      </c>
      <c r="M38" s="2">
        <v>3</v>
      </c>
      <c r="N38" s="6">
        <f t="shared" si="1"/>
        <v>26.666666666666668</v>
      </c>
    </row>
    <row r="39" spans="1:14" x14ac:dyDescent="0.25">
      <c r="A39" s="1">
        <v>34</v>
      </c>
      <c r="B39" s="1" t="s">
        <v>91</v>
      </c>
      <c r="C39" s="2">
        <v>1</v>
      </c>
      <c r="D39" s="2" t="s">
        <v>76</v>
      </c>
      <c r="E39" s="1">
        <v>2</v>
      </c>
      <c r="F39" s="1">
        <v>0</v>
      </c>
      <c r="G39" s="1">
        <v>1</v>
      </c>
      <c r="H39" s="1">
        <v>0</v>
      </c>
      <c r="I39" s="1">
        <v>0</v>
      </c>
      <c r="J39" s="1">
        <v>0</v>
      </c>
      <c r="K39" s="1">
        <v>1</v>
      </c>
      <c r="L39" s="29">
        <v>4</v>
      </c>
      <c r="M39" s="2">
        <v>3</v>
      </c>
      <c r="N39" s="6">
        <f t="shared" si="1"/>
        <v>26.666666666666668</v>
      </c>
    </row>
    <row r="40" spans="1:14" x14ac:dyDescent="0.25">
      <c r="A40" s="1">
        <v>35</v>
      </c>
      <c r="B40" s="1" t="s">
        <v>92</v>
      </c>
      <c r="C40" s="2">
        <v>1</v>
      </c>
      <c r="D40" s="2" t="s">
        <v>56</v>
      </c>
      <c r="E40" s="1">
        <v>2</v>
      </c>
      <c r="F40" s="1">
        <v>1</v>
      </c>
      <c r="G40" s="1">
        <v>3</v>
      </c>
      <c r="H40" s="1">
        <v>1</v>
      </c>
      <c r="I40" s="1">
        <v>0</v>
      </c>
      <c r="J40" s="1" t="s">
        <v>58</v>
      </c>
      <c r="K40" s="1">
        <v>1</v>
      </c>
      <c r="L40" s="29">
        <v>8</v>
      </c>
      <c r="M40" s="2">
        <v>4</v>
      </c>
      <c r="N40" s="6">
        <f t="shared" si="1"/>
        <v>53.333333333333336</v>
      </c>
    </row>
    <row r="41" spans="1:14" x14ac:dyDescent="0.25">
      <c r="A41" s="1">
        <v>36</v>
      </c>
      <c r="B41" s="1" t="s">
        <v>93</v>
      </c>
      <c r="C41" s="3">
        <v>2</v>
      </c>
      <c r="D41" s="2" t="s">
        <v>56</v>
      </c>
      <c r="E41" s="1">
        <v>0</v>
      </c>
      <c r="F41" s="1">
        <v>1</v>
      </c>
      <c r="G41" s="1">
        <v>2</v>
      </c>
      <c r="H41" s="1">
        <v>1</v>
      </c>
      <c r="I41" s="1">
        <v>0</v>
      </c>
      <c r="J41" s="1" t="s">
        <v>58</v>
      </c>
      <c r="K41" s="1">
        <v>1</v>
      </c>
      <c r="L41" s="29">
        <v>5</v>
      </c>
      <c r="M41" s="2">
        <v>3</v>
      </c>
      <c r="N41" s="6">
        <f t="shared" si="1"/>
        <v>33.333333333333329</v>
      </c>
    </row>
    <row r="42" spans="1:14" x14ac:dyDescent="0.25">
      <c r="A42" s="1">
        <v>37</v>
      </c>
      <c r="B42" s="1" t="s">
        <v>94</v>
      </c>
      <c r="C42" s="2">
        <v>2</v>
      </c>
      <c r="D42" s="2" t="s">
        <v>76</v>
      </c>
      <c r="E42" s="1">
        <v>0</v>
      </c>
      <c r="F42" s="1">
        <v>1</v>
      </c>
      <c r="G42" s="1">
        <v>0</v>
      </c>
      <c r="H42" s="1">
        <v>1</v>
      </c>
      <c r="I42" s="1">
        <v>1</v>
      </c>
      <c r="J42" s="1" t="s">
        <v>58</v>
      </c>
      <c r="K42" s="1">
        <v>1</v>
      </c>
      <c r="L42" s="29">
        <v>4</v>
      </c>
      <c r="M42" s="2">
        <v>3</v>
      </c>
      <c r="N42" s="6">
        <f t="shared" si="1"/>
        <v>26.666666666666668</v>
      </c>
    </row>
    <row r="43" spans="1:14" x14ac:dyDescent="0.25">
      <c r="A43" s="1">
        <v>38</v>
      </c>
      <c r="B43" s="1" t="s">
        <v>95</v>
      </c>
      <c r="C43" s="2">
        <v>2</v>
      </c>
      <c r="D43" s="2" t="s">
        <v>76</v>
      </c>
      <c r="E43" s="1">
        <v>2</v>
      </c>
      <c r="F43" s="1">
        <v>0</v>
      </c>
      <c r="G43" s="1">
        <v>0</v>
      </c>
      <c r="H43" s="1">
        <v>0</v>
      </c>
      <c r="I43" s="1">
        <v>1</v>
      </c>
      <c r="J43" s="1">
        <v>0</v>
      </c>
      <c r="K43" s="1">
        <v>1</v>
      </c>
      <c r="L43" s="29">
        <v>4</v>
      </c>
      <c r="M43" s="2">
        <v>3</v>
      </c>
      <c r="N43" s="6">
        <f t="shared" si="1"/>
        <v>26.666666666666668</v>
      </c>
    </row>
    <row r="44" spans="1:14" x14ac:dyDescent="0.25">
      <c r="A44" s="1"/>
      <c r="B44" s="1"/>
      <c r="C44" s="2"/>
      <c r="D44" s="2"/>
      <c r="E44" s="7">
        <f t="shared" ref="E44:K44" si="2">AVERAGE(E6:E43)/E1*100</f>
        <v>76.31578947368422</v>
      </c>
      <c r="F44" s="7">
        <f t="shared" si="2"/>
        <v>78.94736842105263</v>
      </c>
      <c r="G44" s="7">
        <f t="shared" si="2"/>
        <v>35.964912280701753</v>
      </c>
      <c r="H44" s="7">
        <f t="shared" si="2"/>
        <v>28.828828828828829</v>
      </c>
      <c r="I44" s="7">
        <f t="shared" si="2"/>
        <v>78.94736842105263</v>
      </c>
      <c r="J44" s="7">
        <f t="shared" si="2"/>
        <v>18.333333333333332</v>
      </c>
      <c r="K44" s="7">
        <f t="shared" si="2"/>
        <v>52.252252252252248</v>
      </c>
      <c r="L44" s="36">
        <f>AVERAGE(L6:L43)</f>
        <v>6.8421052631578947</v>
      </c>
      <c r="M44" s="36">
        <f>AVERAGE(M6:M43)</f>
        <v>3.4736842105263159</v>
      </c>
      <c r="N44" s="36">
        <f>AVERAGE(N6:N43)</f>
        <v>45.614035087719301</v>
      </c>
    </row>
    <row r="45" spans="1:14" s="28" customFormat="1" x14ac:dyDescent="0.25">
      <c r="C45" s="37"/>
      <c r="D45" s="37"/>
      <c r="L45" s="38"/>
      <c r="M45" s="37"/>
    </row>
    <row r="46" spans="1:14" x14ac:dyDescent="0.25">
      <c r="E46" s="14">
        <v>38</v>
      </c>
      <c r="L46" s="92" t="s">
        <v>10</v>
      </c>
      <c r="M46" s="93"/>
    </row>
    <row r="47" spans="1:14" x14ac:dyDescent="0.25">
      <c r="E47" s="2">
        <f t="shared" ref="E47:K47" si="3">COUNTIF(E6:E43,E1)/$E$46</f>
        <v>0.76315789473684215</v>
      </c>
      <c r="F47" s="2">
        <f t="shared" si="3"/>
        <v>0.78947368421052633</v>
      </c>
      <c r="G47" s="2">
        <f t="shared" si="3"/>
        <v>0.13157894736842105</v>
      </c>
      <c r="H47" s="2">
        <f t="shared" si="3"/>
        <v>2.6315789473684209E-2</v>
      </c>
      <c r="I47" s="2">
        <f t="shared" si="3"/>
        <v>0.78947368421052633</v>
      </c>
      <c r="J47" s="2">
        <f t="shared" si="3"/>
        <v>5.2631578947368418E-2</v>
      </c>
      <c r="K47" s="2">
        <f t="shared" si="3"/>
        <v>7.8947368421052627E-2</v>
      </c>
      <c r="L47" s="92" t="s">
        <v>11</v>
      </c>
      <c r="M47" s="93"/>
    </row>
    <row r="48" spans="1:14" x14ac:dyDescent="0.25">
      <c r="E48" s="2">
        <f t="shared" ref="E48:K48" si="4">$E$46-E47-E50-E49</f>
        <v>28.236842105263158</v>
      </c>
      <c r="F48" s="2">
        <f t="shared" si="4"/>
        <v>29.210526315789473</v>
      </c>
      <c r="G48" s="2">
        <f t="shared" si="4"/>
        <v>22.868421052631582</v>
      </c>
      <c r="H48" s="2">
        <f t="shared" si="4"/>
        <v>26.973684210526315</v>
      </c>
      <c r="I48" s="2">
        <f t="shared" si="4"/>
        <v>29.210526315789473</v>
      </c>
      <c r="J48" s="2">
        <f t="shared" si="4"/>
        <v>16.94736842105263</v>
      </c>
      <c r="K48" s="2">
        <f t="shared" si="4"/>
        <v>37.921052631578945</v>
      </c>
      <c r="L48" s="92" t="s">
        <v>12</v>
      </c>
      <c r="M48" s="93"/>
    </row>
    <row r="49" spans="3:14" x14ac:dyDescent="0.25">
      <c r="E49" s="2">
        <f t="shared" ref="E49:K49" si="5">COUNTIF(E6:E43,"=N  ")</f>
        <v>0</v>
      </c>
      <c r="F49" s="2">
        <f t="shared" si="5"/>
        <v>0</v>
      </c>
      <c r="G49" s="2">
        <f t="shared" si="5"/>
        <v>0</v>
      </c>
      <c r="H49" s="2">
        <f t="shared" si="5"/>
        <v>0</v>
      </c>
      <c r="I49" s="2">
        <f t="shared" si="5"/>
        <v>0</v>
      </c>
      <c r="J49" s="2">
        <f t="shared" si="5"/>
        <v>0</v>
      </c>
      <c r="K49" s="2">
        <f t="shared" si="5"/>
        <v>0</v>
      </c>
      <c r="L49" s="92" t="s">
        <v>9</v>
      </c>
      <c r="M49" s="93"/>
    </row>
    <row r="50" spans="3:14" x14ac:dyDescent="0.25">
      <c r="E50" s="2">
        <f t="shared" ref="E50:K50" si="6">COUNTIF(E6:E43,"=0")</f>
        <v>9</v>
      </c>
      <c r="F50" s="2">
        <f t="shared" si="6"/>
        <v>8</v>
      </c>
      <c r="G50" s="2">
        <f t="shared" si="6"/>
        <v>15</v>
      </c>
      <c r="H50" s="2">
        <f t="shared" si="6"/>
        <v>11</v>
      </c>
      <c r="I50" s="2">
        <f t="shared" si="6"/>
        <v>8</v>
      </c>
      <c r="J50" s="2">
        <f t="shared" si="6"/>
        <v>21</v>
      </c>
      <c r="K50" s="2">
        <f t="shared" si="6"/>
        <v>0</v>
      </c>
      <c r="L50" s="92" t="s">
        <v>8</v>
      </c>
      <c r="M50" s="93"/>
    </row>
    <row r="53" spans="3:14" x14ac:dyDescent="0.25">
      <c r="C53"/>
      <c r="D53"/>
      <c r="L53" s="32" t="s">
        <v>13</v>
      </c>
      <c r="M53" s="14">
        <f>COUNTIF(M6:M43,"=2")</f>
        <v>0</v>
      </c>
      <c r="N53" s="15">
        <f>M53/$E$46*100</f>
        <v>0</v>
      </c>
    </row>
    <row r="54" spans="3:14" x14ac:dyDescent="0.25">
      <c r="C54"/>
      <c r="D54"/>
      <c r="L54" s="33" t="s">
        <v>14</v>
      </c>
      <c r="M54" s="8">
        <f>COUNTIF(M6:M43,"=3")</f>
        <v>20</v>
      </c>
      <c r="N54" s="13">
        <f>M54/$E$46*100</f>
        <v>52.631578947368418</v>
      </c>
    </row>
    <row r="55" spans="3:14" x14ac:dyDescent="0.25">
      <c r="C55"/>
      <c r="D55"/>
      <c r="L55" s="34" t="s">
        <v>15</v>
      </c>
      <c r="M55" s="11">
        <f>COUNTIF(M6:M43,"=4")</f>
        <v>18</v>
      </c>
      <c r="N55" s="12">
        <f>M55/$E$46*100</f>
        <v>47.368421052631575</v>
      </c>
    </row>
    <row r="56" spans="3:14" x14ac:dyDescent="0.25">
      <c r="C56"/>
      <c r="D56"/>
      <c r="L56" s="35" t="s">
        <v>16</v>
      </c>
      <c r="M56" s="9">
        <f>COUNTIF(M6:M43,"=5")</f>
        <v>0</v>
      </c>
      <c r="N56" s="10">
        <f>M56/$E$46*100</f>
        <v>0</v>
      </c>
    </row>
    <row r="58" spans="3:14" x14ac:dyDescent="0.25">
      <c r="C58"/>
      <c r="D58"/>
      <c r="E58" s="88" t="s">
        <v>51</v>
      </c>
      <c r="F58" s="89"/>
      <c r="G58" s="89"/>
      <c r="H58" s="89"/>
      <c r="I58" s="90"/>
      <c r="J58" s="70" t="s">
        <v>50</v>
      </c>
      <c r="K58" s="70" t="s">
        <v>49</v>
      </c>
      <c r="L58" s="91"/>
      <c r="M58" s="91"/>
      <c r="N58" s="71">
        <f>COUNTIF(N6:N43,100)</f>
        <v>0</v>
      </c>
    </row>
    <row r="59" spans="3:14" x14ac:dyDescent="0.25">
      <c r="C59"/>
      <c r="D59"/>
      <c r="E59" s="94" t="s">
        <v>44</v>
      </c>
      <c r="F59" s="94"/>
      <c r="G59" s="94"/>
      <c r="H59" s="94"/>
      <c r="I59" s="94"/>
      <c r="J59" s="7">
        <f>COUNTIF(N6:N43,"&gt;=85")</f>
        <v>0</v>
      </c>
      <c r="K59" s="7">
        <f>J59/E46*100</f>
        <v>0</v>
      </c>
      <c r="L59" s="83"/>
      <c r="M59" s="87"/>
      <c r="N59" s="7">
        <f>SUM(M54:M56)/$E$46*100</f>
        <v>100</v>
      </c>
    </row>
    <row r="60" spans="3:14" x14ac:dyDescent="0.25">
      <c r="C60"/>
      <c r="D60"/>
      <c r="E60" s="94" t="s">
        <v>45</v>
      </c>
      <c r="F60" s="94"/>
      <c r="G60" s="94"/>
      <c r="H60" s="94"/>
      <c r="I60" s="94"/>
      <c r="J60" s="7">
        <f>COUNTIF(N6:N43,"&gt;=75")-J59</f>
        <v>0</v>
      </c>
      <c r="K60" s="7">
        <f>J60/E46*100</f>
        <v>0</v>
      </c>
      <c r="L60" s="83"/>
      <c r="M60" s="87"/>
      <c r="N60" s="7">
        <f>SUM(M55:M56)/$E$46*100</f>
        <v>47.368421052631575</v>
      </c>
    </row>
    <row r="61" spans="3:14" x14ac:dyDescent="0.25">
      <c r="C61"/>
      <c r="D61"/>
      <c r="E61" s="94" t="s">
        <v>46</v>
      </c>
      <c r="F61" s="94"/>
      <c r="G61" s="94"/>
      <c r="H61" s="94"/>
      <c r="I61" s="94"/>
      <c r="J61" s="7">
        <f>COUNTIF(N6:N43,"&gt;=65")-J60-J59</f>
        <v>6</v>
      </c>
      <c r="K61" s="7">
        <f>J61/E46*100</f>
        <v>15.789473684210526</v>
      </c>
      <c r="L61" s="91"/>
      <c r="M61" s="91"/>
      <c r="N61" s="7">
        <f>AVERAGE(L6:L43)</f>
        <v>6.8421052631578947</v>
      </c>
    </row>
    <row r="62" spans="3:14" x14ac:dyDescent="0.25">
      <c r="C62"/>
      <c r="D62"/>
      <c r="E62" s="94" t="s">
        <v>47</v>
      </c>
      <c r="F62" s="94"/>
      <c r="G62" s="94"/>
      <c r="H62" s="94"/>
      <c r="I62" s="94"/>
      <c r="J62" s="7">
        <f>COUNTIF(N6:N43,"&gt;=50")-J61-J60-J59</f>
        <v>12</v>
      </c>
      <c r="K62" s="7">
        <f>J62/E46*100</f>
        <v>31.578947368421051</v>
      </c>
      <c r="L62" s="91"/>
      <c r="M62" s="91"/>
      <c r="N62" s="7">
        <f>AVERAGE(M6:M43)</f>
        <v>3.4736842105263159</v>
      </c>
    </row>
    <row r="63" spans="3:14" x14ac:dyDescent="0.25">
      <c r="E63" s="94" t="s">
        <v>48</v>
      </c>
      <c r="F63" s="94"/>
      <c r="G63" s="94"/>
      <c r="H63" s="94"/>
      <c r="I63" s="94"/>
      <c r="J63" s="7">
        <f>COUNTIF(N6:N43,"&lt;50")</f>
        <v>20</v>
      </c>
      <c r="K63" s="7">
        <f>J63/E46*100</f>
        <v>52.631578947368418</v>
      </c>
      <c r="L63" s="91"/>
      <c r="M63" s="91"/>
      <c r="N63" s="7">
        <f>AVERAGE(N6:N43)</f>
        <v>45.614035087719301</v>
      </c>
    </row>
  </sheetData>
  <autoFilter ref="E3:N4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25">
    <mergeCell ref="E63:I63"/>
    <mergeCell ref="E61:I61"/>
    <mergeCell ref="E62:I62"/>
    <mergeCell ref="E60:I60"/>
    <mergeCell ref="E59:I59"/>
    <mergeCell ref="L61:M61"/>
    <mergeCell ref="L62:M62"/>
    <mergeCell ref="L63:M63"/>
    <mergeCell ref="L46:M46"/>
    <mergeCell ref="L47:M47"/>
    <mergeCell ref="L48:M48"/>
    <mergeCell ref="L49:M49"/>
    <mergeCell ref="L50:M50"/>
    <mergeCell ref="L58:M58"/>
    <mergeCell ref="M3:M5"/>
    <mergeCell ref="N3:N5"/>
    <mergeCell ref="C3:C5"/>
    <mergeCell ref="L59:M59"/>
    <mergeCell ref="L60:M60"/>
    <mergeCell ref="E58:I58"/>
    <mergeCell ref="B3:B5"/>
    <mergeCell ref="A3:A5"/>
    <mergeCell ref="D3:D5"/>
    <mergeCell ref="E3:K3"/>
    <mergeCell ref="L3:L5"/>
  </mergeCells>
  <conditionalFormatting sqref="M6:M43">
    <cfRule type="cellIs" dxfId="16" priority="2" operator="equal">
      <formula>3</formula>
    </cfRule>
    <cfRule type="cellIs" dxfId="15" priority="3" operator="equal">
      <formula>4</formula>
    </cfRule>
    <cfRule type="cellIs" dxfId="14" priority="4" operator="equal">
      <formula>2</formula>
    </cfRule>
    <cfRule type="cellIs" dxfId="13" priority="5" operator="equal">
      <formula>5</formula>
    </cfRule>
  </conditionalFormatting>
  <conditionalFormatting sqref="E44:K44">
    <cfRule type="cellIs" dxfId="12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E44:K44 E47:K5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topLeftCell="A5" zoomScale="85" zoomScaleNormal="85" workbookViewId="0">
      <selection activeCell="L2" sqref="L2"/>
    </sheetView>
  </sheetViews>
  <sheetFormatPr defaultRowHeight="12.75" x14ac:dyDescent="0.2"/>
  <cols>
    <col min="1" max="1" width="9.140625" style="42"/>
    <col min="2" max="2" width="86.42578125" style="42" customWidth="1"/>
    <col min="3" max="6" width="9.85546875" style="42" customWidth="1"/>
    <col min="7" max="16384" width="9.140625" style="42"/>
  </cols>
  <sheetData>
    <row r="1" spans="1:10" s="39" customFormat="1" x14ac:dyDescent="0.2">
      <c r="A1" s="49"/>
      <c r="B1" s="49"/>
      <c r="C1" s="49"/>
      <c r="G1" s="50"/>
      <c r="H1" s="95"/>
      <c r="I1" s="95"/>
      <c r="J1" s="95"/>
    </row>
    <row r="2" spans="1:10" s="52" customFormat="1" ht="75" x14ac:dyDescent="0.2">
      <c r="A2" s="40" t="s">
        <v>33</v>
      </c>
      <c r="B2" s="41" t="s">
        <v>41</v>
      </c>
      <c r="C2" s="44" t="s">
        <v>40</v>
      </c>
      <c r="D2" s="53" t="s">
        <v>37</v>
      </c>
      <c r="E2" s="51" t="s">
        <v>38</v>
      </c>
      <c r="F2" s="51" t="s">
        <v>39</v>
      </c>
      <c r="G2" s="27" t="s">
        <v>43</v>
      </c>
      <c r="H2" s="41" t="s">
        <v>96</v>
      </c>
      <c r="I2" s="41" t="s">
        <v>97</v>
      </c>
      <c r="J2" s="27" t="s">
        <v>34</v>
      </c>
    </row>
    <row r="3" spans="1:10" ht="38.25" x14ac:dyDescent="0.2">
      <c r="A3" s="41">
        <v>1</v>
      </c>
      <c r="B3" s="43" t="s">
        <v>98</v>
      </c>
      <c r="C3" s="44">
        <f>'1'!E1</f>
        <v>2</v>
      </c>
      <c r="D3" s="64">
        <v>76.319999999999993</v>
      </c>
      <c r="E3" s="65">
        <v>74.91</v>
      </c>
      <c r="F3" s="65">
        <v>69.88</v>
      </c>
      <c r="G3" s="45">
        <f t="shared" ref="G3:G9" si="0">1-J3</f>
        <v>0.23684210526315785</v>
      </c>
      <c r="H3" s="54">
        <f>'6 А'!P2</f>
        <v>15</v>
      </c>
      <c r="I3" s="54">
        <f>'6 Б'!P2</f>
        <v>14</v>
      </c>
      <c r="J3" s="46">
        <f>'1'!E47</f>
        <v>0.76315789473684215</v>
      </c>
    </row>
    <row r="4" spans="1:10" ht="25.5" x14ac:dyDescent="0.2">
      <c r="A4" s="41">
        <v>2</v>
      </c>
      <c r="B4" s="43" t="s">
        <v>99</v>
      </c>
      <c r="C4" s="44">
        <f>'1'!F1</f>
        <v>1</v>
      </c>
      <c r="D4" s="64">
        <v>78.95</v>
      </c>
      <c r="E4" s="65">
        <v>83.74</v>
      </c>
      <c r="F4" s="65">
        <v>76.8</v>
      </c>
      <c r="G4" s="45">
        <f t="shared" si="0"/>
        <v>0.21052631578947367</v>
      </c>
      <c r="H4" s="54">
        <f>'6 А'!Q2</f>
        <v>18</v>
      </c>
      <c r="I4" s="54">
        <f>'6 Б'!Q2</f>
        <v>12</v>
      </c>
      <c r="J4" s="46">
        <f>'1'!F47</f>
        <v>0.78947368421052633</v>
      </c>
    </row>
    <row r="5" spans="1:10" ht="63.75" x14ac:dyDescent="0.2">
      <c r="A5" s="41">
        <v>3</v>
      </c>
      <c r="B5" s="43" t="s">
        <v>100</v>
      </c>
      <c r="C5" s="44">
        <f>'1'!G1</f>
        <v>3</v>
      </c>
      <c r="D5" s="64">
        <v>35.96</v>
      </c>
      <c r="E5" s="65">
        <v>59.79</v>
      </c>
      <c r="F5" s="65">
        <v>53.54</v>
      </c>
      <c r="G5" s="45">
        <f t="shared" si="0"/>
        <v>0.86842105263157898</v>
      </c>
      <c r="H5" s="54">
        <f>'6 А'!R2</f>
        <v>4</v>
      </c>
      <c r="I5" s="54">
        <f>'6 Б'!R2</f>
        <v>1</v>
      </c>
      <c r="J5" s="46">
        <f>'1'!G47</f>
        <v>0.13157894736842105</v>
      </c>
    </row>
    <row r="6" spans="1:10" ht="51" x14ac:dyDescent="0.2">
      <c r="A6" s="41">
        <v>4</v>
      </c>
      <c r="B6" s="43" t="s">
        <v>101</v>
      </c>
      <c r="C6" s="44">
        <f>'1'!H1</f>
        <v>3</v>
      </c>
      <c r="D6" s="64">
        <v>28.07</v>
      </c>
      <c r="E6" s="65">
        <v>49.45</v>
      </c>
      <c r="F6" s="65">
        <v>42.75</v>
      </c>
      <c r="G6" s="45">
        <f t="shared" si="0"/>
        <v>0.97368421052631582</v>
      </c>
      <c r="H6" s="54">
        <f>'6 А'!S2</f>
        <v>1</v>
      </c>
      <c r="I6" s="54">
        <f>'6 Б'!S2</f>
        <v>0</v>
      </c>
      <c r="J6" s="46">
        <f>'1'!H47</f>
        <v>2.6315789473684209E-2</v>
      </c>
    </row>
    <row r="7" spans="1:10" ht="76.5" x14ac:dyDescent="0.2">
      <c r="A7" s="41">
        <v>5</v>
      </c>
      <c r="B7" s="47" t="s">
        <v>102</v>
      </c>
      <c r="C7" s="48">
        <f>'1'!I1</f>
        <v>1</v>
      </c>
      <c r="D7" s="66">
        <v>78.95</v>
      </c>
      <c r="E7" s="67">
        <v>67.25</v>
      </c>
      <c r="F7" s="67">
        <v>56.35</v>
      </c>
      <c r="G7" s="45">
        <f t="shared" si="0"/>
        <v>0.21052631578947367</v>
      </c>
      <c r="H7" s="67">
        <f>'6 А'!T2</f>
        <v>15</v>
      </c>
      <c r="I7" s="54">
        <f>'6 Б'!T2</f>
        <v>15</v>
      </c>
      <c r="J7" s="68">
        <f>'1'!I47</f>
        <v>0.78947368421052633</v>
      </c>
    </row>
    <row r="8" spans="1:10" ht="63.75" x14ac:dyDescent="0.2">
      <c r="A8" s="41">
        <v>6</v>
      </c>
      <c r="B8" s="47" t="s">
        <v>103</v>
      </c>
      <c r="C8" s="48">
        <f>'1'!J1</f>
        <v>2</v>
      </c>
      <c r="D8" s="66">
        <v>14.47</v>
      </c>
      <c r="E8" s="67">
        <v>36.47</v>
      </c>
      <c r="F8" s="67">
        <v>26.55</v>
      </c>
      <c r="G8" s="45">
        <f t="shared" si="0"/>
        <v>0.94736842105263164</v>
      </c>
      <c r="H8" s="67">
        <f>'6 А'!U2</f>
        <v>0</v>
      </c>
      <c r="I8" s="67">
        <f>'6 Б'!U2</f>
        <v>2</v>
      </c>
      <c r="J8" s="68">
        <f>'1'!J47</f>
        <v>5.2631578947368418E-2</v>
      </c>
    </row>
    <row r="9" spans="1:10" ht="63.75" x14ac:dyDescent="0.2">
      <c r="A9" s="41">
        <v>7</v>
      </c>
      <c r="B9" s="47" t="s">
        <v>104</v>
      </c>
      <c r="C9" s="48">
        <f>'1'!K1</f>
        <v>3</v>
      </c>
      <c r="D9" s="66">
        <v>50.88</v>
      </c>
      <c r="E9" s="67">
        <v>55.06</v>
      </c>
      <c r="F9" s="67">
        <v>48.88</v>
      </c>
      <c r="G9" s="45">
        <f t="shared" si="0"/>
        <v>0.92105263157894735</v>
      </c>
      <c r="H9" s="67">
        <f>'6 А'!V2</f>
        <v>0</v>
      </c>
      <c r="I9" s="67">
        <f>'6 Б'!V2</f>
        <v>3</v>
      </c>
      <c r="J9" s="68">
        <f>'1'!K47</f>
        <v>7.8947368421052627E-2</v>
      </c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4" zoomScale="70" zoomScaleNormal="70" workbookViewId="0">
      <selection activeCell="U28" sqref="U28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11" width="6.7109375" customWidth="1"/>
    <col min="12" max="12" width="7.5703125" style="30" customWidth="1"/>
    <col min="13" max="13" width="8.7109375" style="3" bestFit="1" customWidth="1"/>
    <col min="16" max="22" width="7.28515625" customWidth="1"/>
  </cols>
  <sheetData>
    <row r="1" spans="1:24" x14ac:dyDescent="0.25">
      <c r="D1" s="31" t="s">
        <v>35</v>
      </c>
      <c r="E1" s="4">
        <f>'1'!E1</f>
        <v>2</v>
      </c>
      <c r="F1" s="4">
        <f>'1'!F1</f>
        <v>1</v>
      </c>
      <c r="G1" s="4">
        <f>'1'!G1</f>
        <v>3</v>
      </c>
      <c r="H1" s="4">
        <f>'1'!H1</f>
        <v>3</v>
      </c>
      <c r="I1" s="4">
        <f>'1'!I1</f>
        <v>1</v>
      </c>
      <c r="J1" s="4">
        <f>'1'!J1</f>
        <v>2</v>
      </c>
      <c r="K1" s="4">
        <f>'1'!K1</f>
        <v>3</v>
      </c>
      <c r="N1" s="5">
        <f>SUM(E1:K1)</f>
        <v>15</v>
      </c>
      <c r="P1" s="78">
        <v>33</v>
      </c>
      <c r="W1" s="96" t="s">
        <v>10</v>
      </c>
      <c r="X1" s="97"/>
    </row>
    <row r="2" spans="1:24" x14ac:dyDescent="0.25">
      <c r="P2" s="2">
        <f t="shared" ref="P2:V2" si="0">COUNTIF(E6:E25,E1)</f>
        <v>15</v>
      </c>
      <c r="Q2" s="2">
        <f t="shared" si="0"/>
        <v>18</v>
      </c>
      <c r="R2" s="2">
        <f t="shared" si="0"/>
        <v>4</v>
      </c>
      <c r="S2" s="2">
        <f t="shared" si="0"/>
        <v>1</v>
      </c>
      <c r="T2" s="2">
        <f t="shared" si="0"/>
        <v>15</v>
      </c>
      <c r="U2" s="2">
        <f t="shared" si="0"/>
        <v>0</v>
      </c>
      <c r="V2" s="2">
        <f t="shared" si="0"/>
        <v>0</v>
      </c>
      <c r="W2" s="96" t="s">
        <v>11</v>
      </c>
      <c r="X2" s="97"/>
    </row>
    <row r="3" spans="1:24" ht="15" customHeight="1" x14ac:dyDescent="0.25">
      <c r="A3" s="79" t="s">
        <v>0</v>
      </c>
      <c r="B3" s="79" t="s">
        <v>1</v>
      </c>
      <c r="C3" s="79" t="s">
        <v>3</v>
      </c>
      <c r="D3" s="79" t="s">
        <v>36</v>
      </c>
      <c r="E3" s="82" t="s">
        <v>6</v>
      </c>
      <c r="F3" s="83"/>
      <c r="G3" s="83"/>
      <c r="H3" s="83"/>
      <c r="I3" s="83"/>
      <c r="J3" s="83"/>
      <c r="K3" s="87"/>
      <c r="L3" s="84" t="s">
        <v>4</v>
      </c>
      <c r="M3" s="84" t="s">
        <v>5</v>
      </c>
      <c r="N3" s="79" t="s">
        <v>7</v>
      </c>
      <c r="P3" s="2">
        <f t="shared" ref="P3:V3" si="1">$P$1-P2-P5-P4</f>
        <v>13</v>
      </c>
      <c r="Q3" s="2">
        <f t="shared" si="1"/>
        <v>13</v>
      </c>
      <c r="R3" s="2">
        <f t="shared" si="1"/>
        <v>21</v>
      </c>
      <c r="S3" s="2">
        <f t="shared" si="1"/>
        <v>25</v>
      </c>
      <c r="T3" s="2">
        <f t="shared" si="1"/>
        <v>13</v>
      </c>
      <c r="U3" s="2">
        <f t="shared" si="1"/>
        <v>24</v>
      </c>
      <c r="V3" s="2">
        <f t="shared" si="1"/>
        <v>33</v>
      </c>
      <c r="W3" s="96" t="s">
        <v>12</v>
      </c>
      <c r="X3" s="97"/>
    </row>
    <row r="4" spans="1:24" x14ac:dyDescent="0.25">
      <c r="A4" s="80"/>
      <c r="B4" s="80"/>
      <c r="C4" s="80"/>
      <c r="D4" s="80"/>
      <c r="E4" s="4"/>
      <c r="F4" s="4"/>
      <c r="G4" s="4"/>
      <c r="H4" s="4"/>
      <c r="I4" s="4"/>
      <c r="J4" s="4"/>
      <c r="K4" s="4"/>
      <c r="L4" s="85"/>
      <c r="M4" s="85"/>
      <c r="N4" s="80"/>
      <c r="P4" s="2">
        <f t="shared" ref="P4:V4" si="2">COUNTIF(E6:E25,"=N  ")</f>
        <v>0</v>
      </c>
      <c r="Q4" s="2">
        <f t="shared" si="2"/>
        <v>0</v>
      </c>
      <c r="R4" s="2">
        <f t="shared" si="2"/>
        <v>0</v>
      </c>
      <c r="S4" s="2">
        <f t="shared" si="2"/>
        <v>0</v>
      </c>
      <c r="T4" s="2">
        <f t="shared" si="2"/>
        <v>0</v>
      </c>
      <c r="U4" s="2">
        <f t="shared" si="2"/>
        <v>0</v>
      </c>
      <c r="V4" s="2">
        <f t="shared" si="2"/>
        <v>0</v>
      </c>
      <c r="W4" s="96" t="s">
        <v>9</v>
      </c>
      <c r="X4" s="97"/>
    </row>
    <row r="5" spans="1:24" x14ac:dyDescent="0.25">
      <c r="A5" s="81"/>
      <c r="B5" s="81"/>
      <c r="C5" s="81"/>
      <c r="D5" s="81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86"/>
      <c r="M5" s="86"/>
      <c r="N5" s="81"/>
      <c r="P5" s="2">
        <f t="shared" ref="P5:V5" si="3">COUNTIF(E6:E25,"=0")</f>
        <v>5</v>
      </c>
      <c r="Q5" s="2">
        <f t="shared" si="3"/>
        <v>2</v>
      </c>
      <c r="R5" s="2">
        <f t="shared" si="3"/>
        <v>8</v>
      </c>
      <c r="S5" s="2">
        <f t="shared" si="3"/>
        <v>7</v>
      </c>
      <c r="T5" s="2">
        <f t="shared" si="3"/>
        <v>5</v>
      </c>
      <c r="U5" s="2">
        <f t="shared" si="3"/>
        <v>9</v>
      </c>
      <c r="V5" s="2">
        <f t="shared" si="3"/>
        <v>0</v>
      </c>
      <c r="W5" s="96" t="s">
        <v>8</v>
      </c>
      <c r="X5" s="97"/>
    </row>
    <row r="6" spans="1:24" x14ac:dyDescent="0.25">
      <c r="A6" s="1">
        <v>1</v>
      </c>
      <c r="B6" s="1" t="s">
        <v>55</v>
      </c>
      <c r="C6" s="2">
        <v>2</v>
      </c>
      <c r="D6" s="2" t="s">
        <v>56</v>
      </c>
      <c r="E6" s="1">
        <v>0</v>
      </c>
      <c r="F6" s="1">
        <v>1</v>
      </c>
      <c r="G6" s="1">
        <v>1</v>
      </c>
      <c r="H6" s="1">
        <v>0</v>
      </c>
      <c r="I6" s="1">
        <v>1</v>
      </c>
      <c r="J6" s="1">
        <v>0</v>
      </c>
      <c r="K6" s="1">
        <v>1</v>
      </c>
      <c r="L6" s="29">
        <v>4</v>
      </c>
      <c r="M6" s="2">
        <v>3</v>
      </c>
      <c r="N6" s="6">
        <f>L6/$N$1*100</f>
        <v>26.666666666666668</v>
      </c>
    </row>
    <row r="7" spans="1:24" x14ac:dyDescent="0.25">
      <c r="A7" s="1">
        <v>2</v>
      </c>
      <c r="B7" s="1" t="s">
        <v>57</v>
      </c>
      <c r="C7" s="2">
        <v>1</v>
      </c>
      <c r="D7" s="2" t="s">
        <v>56</v>
      </c>
      <c r="E7" s="1">
        <v>2</v>
      </c>
      <c r="F7" s="1">
        <v>1</v>
      </c>
      <c r="G7" s="1">
        <v>0</v>
      </c>
      <c r="H7" s="1">
        <v>0</v>
      </c>
      <c r="I7" s="1">
        <v>1</v>
      </c>
      <c r="J7" s="1" t="s">
        <v>58</v>
      </c>
      <c r="K7" s="1" t="s">
        <v>58</v>
      </c>
      <c r="L7" s="29">
        <v>4</v>
      </c>
      <c r="M7" s="2">
        <v>3</v>
      </c>
      <c r="N7" s="6">
        <f t="shared" ref="N7:N25" si="4">L7/$N$1*100</f>
        <v>26.666666666666668</v>
      </c>
      <c r="P7" s="72" t="s">
        <v>13</v>
      </c>
      <c r="Q7" s="14">
        <f>COUNTIF(M6:M25,"=2")</f>
        <v>0</v>
      </c>
      <c r="R7" s="15">
        <f>Q7/$P$1*100</f>
        <v>0</v>
      </c>
    </row>
    <row r="8" spans="1:24" x14ac:dyDescent="0.25">
      <c r="A8" s="1">
        <v>3</v>
      </c>
      <c r="B8" s="1" t="s">
        <v>59</v>
      </c>
      <c r="C8" s="2">
        <v>2</v>
      </c>
      <c r="D8" s="2" t="s">
        <v>56</v>
      </c>
      <c r="E8" s="1">
        <v>2</v>
      </c>
      <c r="F8" s="1">
        <v>0</v>
      </c>
      <c r="G8" s="1">
        <v>1</v>
      </c>
      <c r="H8" s="1">
        <v>0</v>
      </c>
      <c r="I8" s="1">
        <v>1</v>
      </c>
      <c r="J8" s="1" t="s">
        <v>58</v>
      </c>
      <c r="K8" s="1">
        <v>1</v>
      </c>
      <c r="L8" s="29">
        <v>5</v>
      </c>
      <c r="M8" s="2">
        <v>3</v>
      </c>
      <c r="N8" s="6">
        <f t="shared" si="4"/>
        <v>33.333333333333329</v>
      </c>
      <c r="P8" s="73" t="s">
        <v>14</v>
      </c>
      <c r="Q8" s="8">
        <f>COUNTIF(M6:M25,"=3")</f>
        <v>10</v>
      </c>
      <c r="R8" s="13">
        <f>Q8/$P$1*100</f>
        <v>30.303030303030305</v>
      </c>
    </row>
    <row r="9" spans="1:24" x14ac:dyDescent="0.25">
      <c r="A9" s="1">
        <v>4</v>
      </c>
      <c r="B9" s="1" t="s">
        <v>60</v>
      </c>
      <c r="C9" s="2">
        <v>1</v>
      </c>
      <c r="D9" s="2" t="s">
        <v>56</v>
      </c>
      <c r="E9" s="1">
        <v>2</v>
      </c>
      <c r="F9" s="1">
        <v>1</v>
      </c>
      <c r="G9" s="1">
        <v>0</v>
      </c>
      <c r="H9" s="1">
        <v>3</v>
      </c>
      <c r="I9" s="1">
        <v>1</v>
      </c>
      <c r="J9" s="1">
        <v>0</v>
      </c>
      <c r="K9" s="1">
        <v>1</v>
      </c>
      <c r="L9" s="29">
        <v>8</v>
      </c>
      <c r="M9" s="2">
        <v>4</v>
      </c>
      <c r="N9" s="6">
        <f t="shared" si="4"/>
        <v>53.333333333333336</v>
      </c>
      <c r="P9" s="74" t="s">
        <v>15</v>
      </c>
      <c r="Q9" s="11">
        <f>COUNTIF(M6:M25,"=4")</f>
        <v>10</v>
      </c>
      <c r="R9" s="12">
        <f>Q9/$P$1*100</f>
        <v>30.303030303030305</v>
      </c>
    </row>
    <row r="10" spans="1:24" x14ac:dyDescent="0.25">
      <c r="A10" s="1">
        <v>5</v>
      </c>
      <c r="B10" s="1" t="s">
        <v>61</v>
      </c>
      <c r="C10" s="2">
        <v>2</v>
      </c>
      <c r="D10" s="2" t="s">
        <v>56</v>
      </c>
      <c r="E10" s="1">
        <v>0</v>
      </c>
      <c r="F10" s="1">
        <v>1</v>
      </c>
      <c r="G10" s="1">
        <v>1</v>
      </c>
      <c r="H10" s="1">
        <v>0</v>
      </c>
      <c r="I10" s="1">
        <v>1</v>
      </c>
      <c r="J10" s="1">
        <v>0</v>
      </c>
      <c r="K10" s="1">
        <v>2</v>
      </c>
      <c r="L10" s="29">
        <v>5</v>
      </c>
      <c r="M10" s="2">
        <v>3</v>
      </c>
      <c r="N10" s="6">
        <f t="shared" si="4"/>
        <v>33.333333333333329</v>
      </c>
      <c r="P10" s="75" t="s">
        <v>16</v>
      </c>
      <c r="Q10" s="9">
        <f>COUNTIF(M6:M25,"=5")</f>
        <v>0</v>
      </c>
      <c r="R10" s="10">
        <f>Q10/$P$1*100</f>
        <v>0</v>
      </c>
    </row>
    <row r="11" spans="1:24" x14ac:dyDescent="0.25">
      <c r="A11" s="1">
        <v>6</v>
      </c>
      <c r="B11" s="1" t="s">
        <v>62</v>
      </c>
      <c r="C11" s="2">
        <v>1</v>
      </c>
      <c r="D11" s="2" t="s">
        <v>56</v>
      </c>
      <c r="E11" s="1">
        <v>2</v>
      </c>
      <c r="F11" s="1">
        <v>1</v>
      </c>
      <c r="G11" s="1">
        <v>0</v>
      </c>
      <c r="H11" s="1" t="s">
        <v>58</v>
      </c>
      <c r="I11" s="1">
        <v>1</v>
      </c>
      <c r="J11" s="1" t="s">
        <v>58</v>
      </c>
      <c r="K11" s="1">
        <v>1</v>
      </c>
      <c r="L11" s="29">
        <v>5</v>
      </c>
      <c r="M11" s="2">
        <v>3</v>
      </c>
      <c r="N11" s="6">
        <f t="shared" si="4"/>
        <v>33.333333333333329</v>
      </c>
    </row>
    <row r="12" spans="1:24" x14ac:dyDescent="0.25">
      <c r="A12" s="1">
        <v>7</v>
      </c>
      <c r="B12" s="1" t="s">
        <v>63</v>
      </c>
      <c r="C12" s="2">
        <v>1</v>
      </c>
      <c r="D12" s="2" t="s">
        <v>56</v>
      </c>
      <c r="E12" s="1">
        <v>0</v>
      </c>
      <c r="F12" s="1">
        <v>1</v>
      </c>
      <c r="G12" s="1">
        <v>0</v>
      </c>
      <c r="H12" s="1">
        <v>0</v>
      </c>
      <c r="I12" s="1">
        <v>1</v>
      </c>
      <c r="J12" s="1">
        <v>1</v>
      </c>
      <c r="K12" s="1">
        <v>2</v>
      </c>
      <c r="L12" s="29">
        <v>5</v>
      </c>
      <c r="M12" s="2">
        <v>3</v>
      </c>
      <c r="N12" s="6">
        <f t="shared" si="4"/>
        <v>33.333333333333329</v>
      </c>
      <c r="P12" s="91" t="s">
        <v>52</v>
      </c>
      <c r="Q12" s="91"/>
      <c r="R12" s="71">
        <f>COUNTIF(N6:N25,100)</f>
        <v>0</v>
      </c>
    </row>
    <row r="13" spans="1:24" x14ac:dyDescent="0.25">
      <c r="A13" s="1">
        <v>8</v>
      </c>
      <c r="B13" s="1" t="s">
        <v>64</v>
      </c>
      <c r="C13" s="2">
        <v>2</v>
      </c>
      <c r="D13" s="2" t="s">
        <v>56</v>
      </c>
      <c r="E13" s="1">
        <v>2</v>
      </c>
      <c r="F13" s="1">
        <v>1</v>
      </c>
      <c r="G13" s="1">
        <v>2</v>
      </c>
      <c r="H13" s="1">
        <v>1</v>
      </c>
      <c r="I13" s="1">
        <v>1</v>
      </c>
      <c r="J13" s="1">
        <v>0</v>
      </c>
      <c r="K13" s="1">
        <v>2</v>
      </c>
      <c r="L13" s="29">
        <v>9</v>
      </c>
      <c r="M13" s="2">
        <v>4</v>
      </c>
      <c r="N13" s="6">
        <f t="shared" si="4"/>
        <v>60</v>
      </c>
      <c r="P13" s="92" t="s">
        <v>17</v>
      </c>
      <c r="Q13" s="93"/>
      <c r="R13" s="7">
        <f>SUM(Q8:Q10)/$P$1*100</f>
        <v>60.606060606060609</v>
      </c>
    </row>
    <row r="14" spans="1:24" x14ac:dyDescent="0.25">
      <c r="A14" s="1">
        <v>9</v>
      </c>
      <c r="B14" s="1" t="s">
        <v>65</v>
      </c>
      <c r="C14" s="2">
        <v>2</v>
      </c>
      <c r="D14" s="2" t="s">
        <v>56</v>
      </c>
      <c r="E14" s="1">
        <v>2</v>
      </c>
      <c r="F14" s="1">
        <v>1</v>
      </c>
      <c r="G14" s="1">
        <v>3</v>
      </c>
      <c r="H14" s="1">
        <v>2</v>
      </c>
      <c r="I14" s="1">
        <v>0</v>
      </c>
      <c r="J14" s="1">
        <v>1</v>
      </c>
      <c r="K14" s="1">
        <v>2</v>
      </c>
      <c r="L14" s="29">
        <v>11</v>
      </c>
      <c r="M14" s="2">
        <v>4</v>
      </c>
      <c r="N14" s="6">
        <f t="shared" si="4"/>
        <v>73.333333333333329</v>
      </c>
      <c r="P14" s="92" t="s">
        <v>31</v>
      </c>
      <c r="Q14" s="93"/>
      <c r="R14" s="7">
        <f>SUM(Q9:Q10)/$P$1*100</f>
        <v>30.303030303030305</v>
      </c>
    </row>
    <row r="15" spans="1:24" x14ac:dyDescent="0.25">
      <c r="A15" s="1">
        <v>10</v>
      </c>
      <c r="B15" s="1" t="s">
        <v>66</v>
      </c>
      <c r="C15" s="2">
        <v>2</v>
      </c>
      <c r="D15" s="2" t="s">
        <v>56</v>
      </c>
      <c r="E15" s="1">
        <v>2</v>
      </c>
      <c r="F15" s="1">
        <v>0</v>
      </c>
      <c r="G15" s="1">
        <v>3</v>
      </c>
      <c r="H15" s="1">
        <v>1</v>
      </c>
      <c r="I15" s="1">
        <v>1</v>
      </c>
      <c r="J15" s="1">
        <v>1</v>
      </c>
      <c r="K15" s="1">
        <v>2</v>
      </c>
      <c r="L15" s="29">
        <v>10</v>
      </c>
      <c r="M15" s="2">
        <v>4</v>
      </c>
      <c r="N15" s="6">
        <f t="shared" si="4"/>
        <v>66.666666666666657</v>
      </c>
      <c r="P15" s="92" t="s">
        <v>28</v>
      </c>
      <c r="Q15" s="93"/>
      <c r="R15" s="7">
        <f>AVERAGE(L6:L25)</f>
        <v>6.85</v>
      </c>
    </row>
    <row r="16" spans="1:24" x14ac:dyDescent="0.25">
      <c r="A16" s="1">
        <v>11</v>
      </c>
      <c r="B16" s="1" t="s">
        <v>67</v>
      </c>
      <c r="C16" s="2">
        <v>2</v>
      </c>
      <c r="D16" s="2" t="s">
        <v>56</v>
      </c>
      <c r="E16" s="1">
        <v>2</v>
      </c>
      <c r="F16" s="1">
        <v>1</v>
      </c>
      <c r="G16" s="1">
        <v>2</v>
      </c>
      <c r="H16" s="1">
        <v>1</v>
      </c>
      <c r="I16" s="1">
        <v>1</v>
      </c>
      <c r="J16" s="1">
        <v>1</v>
      </c>
      <c r="K16" s="1">
        <v>2</v>
      </c>
      <c r="L16" s="29">
        <v>10</v>
      </c>
      <c r="M16" s="2">
        <v>4</v>
      </c>
      <c r="N16" s="6">
        <f t="shared" si="4"/>
        <v>66.666666666666657</v>
      </c>
      <c r="P16" s="92" t="s">
        <v>18</v>
      </c>
      <c r="Q16" s="93"/>
      <c r="R16" s="7">
        <f>AVERAGE(M6:M25)</f>
        <v>3.5</v>
      </c>
    </row>
    <row r="17" spans="1:19" x14ac:dyDescent="0.25">
      <c r="A17" s="1">
        <v>12</v>
      </c>
      <c r="B17" s="1" t="s">
        <v>68</v>
      </c>
      <c r="C17" s="2">
        <v>1</v>
      </c>
      <c r="D17" s="2" t="s">
        <v>56</v>
      </c>
      <c r="E17" s="1">
        <v>2</v>
      </c>
      <c r="F17" s="1">
        <v>1</v>
      </c>
      <c r="G17" s="1">
        <v>0</v>
      </c>
      <c r="H17" s="1">
        <v>0</v>
      </c>
      <c r="I17" s="1">
        <v>1</v>
      </c>
      <c r="J17" s="1">
        <v>0</v>
      </c>
      <c r="K17" s="1">
        <v>1</v>
      </c>
      <c r="L17" s="29">
        <v>5</v>
      </c>
      <c r="M17" s="2">
        <v>3</v>
      </c>
      <c r="N17" s="6">
        <f t="shared" si="4"/>
        <v>33.333333333333329</v>
      </c>
      <c r="P17" s="92" t="s">
        <v>53</v>
      </c>
      <c r="Q17" s="93"/>
      <c r="R17" s="7">
        <f>AVERAGE(N6:N25)</f>
        <v>45.666666666666671</v>
      </c>
    </row>
    <row r="18" spans="1:19" x14ac:dyDescent="0.25">
      <c r="A18" s="1">
        <v>13</v>
      </c>
      <c r="B18" s="1" t="s">
        <v>69</v>
      </c>
      <c r="C18" s="2">
        <v>1</v>
      </c>
      <c r="D18" s="2" t="s">
        <v>56</v>
      </c>
      <c r="E18" s="1">
        <v>0</v>
      </c>
      <c r="F18" s="1">
        <v>1</v>
      </c>
      <c r="G18" s="1">
        <v>0</v>
      </c>
      <c r="H18" s="1">
        <v>0</v>
      </c>
      <c r="I18" s="1">
        <v>1</v>
      </c>
      <c r="J18" s="1">
        <v>1</v>
      </c>
      <c r="K18" s="1">
        <v>2</v>
      </c>
      <c r="L18" s="29">
        <v>5</v>
      </c>
      <c r="M18" s="2">
        <v>3</v>
      </c>
      <c r="N18" s="6">
        <f t="shared" si="4"/>
        <v>33.333333333333329</v>
      </c>
    </row>
    <row r="19" spans="1:19" x14ac:dyDescent="0.25">
      <c r="A19" s="1">
        <v>14</v>
      </c>
      <c r="B19" s="1" t="s">
        <v>70</v>
      </c>
      <c r="C19" s="2">
        <v>2</v>
      </c>
      <c r="D19" s="2" t="s">
        <v>56</v>
      </c>
      <c r="E19" s="1">
        <v>2</v>
      </c>
      <c r="F19" s="1">
        <v>1</v>
      </c>
      <c r="G19" s="1">
        <v>2</v>
      </c>
      <c r="H19" s="1">
        <v>1</v>
      </c>
      <c r="I19" s="1">
        <v>1</v>
      </c>
      <c r="J19" s="1">
        <v>0</v>
      </c>
      <c r="K19" s="1">
        <v>1</v>
      </c>
      <c r="L19" s="29">
        <v>8</v>
      </c>
      <c r="M19" s="2">
        <v>4</v>
      </c>
      <c r="N19" s="6">
        <f t="shared" si="4"/>
        <v>53.333333333333336</v>
      </c>
      <c r="P19" s="88" t="s">
        <v>51</v>
      </c>
      <c r="Q19" s="89"/>
      <c r="R19" s="70" t="s">
        <v>50</v>
      </c>
      <c r="S19" s="70" t="s">
        <v>49</v>
      </c>
    </row>
    <row r="20" spans="1:19" x14ac:dyDescent="0.25">
      <c r="A20" s="1">
        <v>15</v>
      </c>
      <c r="B20" s="1" t="s">
        <v>71</v>
      </c>
      <c r="C20" s="2">
        <v>1</v>
      </c>
      <c r="D20" s="2" t="s">
        <v>56</v>
      </c>
      <c r="E20" s="1">
        <v>2</v>
      </c>
      <c r="F20" s="1">
        <v>1</v>
      </c>
      <c r="G20" s="1">
        <v>0</v>
      </c>
      <c r="H20" s="1">
        <v>2</v>
      </c>
      <c r="I20" s="1">
        <v>0</v>
      </c>
      <c r="J20" s="1">
        <v>0</v>
      </c>
      <c r="K20" s="1">
        <v>1</v>
      </c>
      <c r="L20" s="29">
        <v>6</v>
      </c>
      <c r="M20" s="2">
        <v>3</v>
      </c>
      <c r="N20" s="6">
        <f t="shared" si="4"/>
        <v>40</v>
      </c>
      <c r="P20" s="96" t="s">
        <v>44</v>
      </c>
      <c r="Q20" s="98"/>
      <c r="R20" s="76">
        <f>COUNTIF(N6:N25,"&gt;=85")</f>
        <v>0</v>
      </c>
      <c r="S20" s="76">
        <f>R20/P1*100</f>
        <v>0</v>
      </c>
    </row>
    <row r="21" spans="1:19" x14ac:dyDescent="0.25">
      <c r="A21" s="1">
        <v>16</v>
      </c>
      <c r="B21" s="1" t="s">
        <v>72</v>
      </c>
      <c r="C21" s="2">
        <v>2</v>
      </c>
      <c r="D21" s="2" t="s">
        <v>56</v>
      </c>
      <c r="E21" s="1">
        <v>2</v>
      </c>
      <c r="F21" s="1">
        <v>1</v>
      </c>
      <c r="G21" s="1">
        <v>3</v>
      </c>
      <c r="H21" s="1">
        <v>1</v>
      </c>
      <c r="I21" s="1">
        <v>0</v>
      </c>
      <c r="J21" s="1">
        <v>0</v>
      </c>
      <c r="K21" s="1">
        <v>1</v>
      </c>
      <c r="L21" s="29">
        <v>8</v>
      </c>
      <c r="M21" s="2">
        <v>4</v>
      </c>
      <c r="N21" s="6">
        <f t="shared" si="4"/>
        <v>53.333333333333336</v>
      </c>
      <c r="P21" s="96" t="s">
        <v>45</v>
      </c>
      <c r="Q21" s="97"/>
      <c r="R21" s="76">
        <f>COUNTIF(N6:N25,"&gt;=75")-R20</f>
        <v>0</v>
      </c>
      <c r="S21" s="76">
        <f>R21/P1*100</f>
        <v>0</v>
      </c>
    </row>
    <row r="22" spans="1:19" x14ac:dyDescent="0.25">
      <c r="A22" s="1">
        <v>17</v>
      </c>
      <c r="B22" s="1" t="s">
        <v>73</v>
      </c>
      <c r="C22" s="2">
        <v>1</v>
      </c>
      <c r="D22" s="2" t="s">
        <v>56</v>
      </c>
      <c r="E22" s="1">
        <v>2</v>
      </c>
      <c r="F22" s="1">
        <v>1</v>
      </c>
      <c r="G22" s="1">
        <v>0</v>
      </c>
      <c r="H22" s="1">
        <v>1</v>
      </c>
      <c r="I22" s="1">
        <v>1</v>
      </c>
      <c r="J22" s="1">
        <v>1</v>
      </c>
      <c r="K22" s="1">
        <v>2</v>
      </c>
      <c r="L22" s="29">
        <v>8</v>
      </c>
      <c r="M22" s="2">
        <v>4</v>
      </c>
      <c r="N22" s="6">
        <f t="shared" si="4"/>
        <v>53.333333333333336</v>
      </c>
      <c r="P22" s="96" t="s">
        <v>46</v>
      </c>
      <c r="Q22" s="98"/>
      <c r="R22" s="76">
        <f>COUNTIF(N6:N25,"&gt;=65")-R21-R20</f>
        <v>3</v>
      </c>
      <c r="S22" s="76">
        <f>R22/P1*100</f>
        <v>9.0909090909090917</v>
      </c>
    </row>
    <row r="23" spans="1:19" x14ac:dyDescent="0.25">
      <c r="A23" s="1">
        <v>18</v>
      </c>
      <c r="B23" s="1" t="s">
        <v>74</v>
      </c>
      <c r="C23" s="2">
        <v>1</v>
      </c>
      <c r="D23" s="2" t="s">
        <v>56</v>
      </c>
      <c r="E23" s="1">
        <v>2</v>
      </c>
      <c r="F23" s="1">
        <v>1</v>
      </c>
      <c r="G23" s="1">
        <v>1</v>
      </c>
      <c r="H23" s="1">
        <v>1</v>
      </c>
      <c r="I23" s="1">
        <v>1</v>
      </c>
      <c r="J23" s="1">
        <v>0</v>
      </c>
      <c r="K23" s="1">
        <v>2</v>
      </c>
      <c r="L23" s="29">
        <v>8</v>
      </c>
      <c r="M23" s="2">
        <v>4</v>
      </c>
      <c r="N23" s="6">
        <f t="shared" si="4"/>
        <v>53.333333333333336</v>
      </c>
      <c r="P23" s="96" t="s">
        <v>47</v>
      </c>
      <c r="Q23" s="98"/>
      <c r="R23" s="76">
        <f>COUNTIF(N6:N25,"&gt;=50")-R22-R21-R20</f>
        <v>7</v>
      </c>
      <c r="S23" s="76">
        <f>R23/P1*100</f>
        <v>21.212121212121211</v>
      </c>
    </row>
    <row r="24" spans="1:19" x14ac:dyDescent="0.25">
      <c r="A24" s="1">
        <v>19</v>
      </c>
      <c r="B24" s="1" t="s">
        <v>92</v>
      </c>
      <c r="C24" s="2">
        <v>1</v>
      </c>
      <c r="D24" s="2" t="s">
        <v>56</v>
      </c>
      <c r="E24" s="1">
        <v>2</v>
      </c>
      <c r="F24" s="1">
        <v>1</v>
      </c>
      <c r="G24" s="1">
        <v>3</v>
      </c>
      <c r="H24" s="1">
        <v>1</v>
      </c>
      <c r="I24" s="1">
        <v>0</v>
      </c>
      <c r="J24" s="1" t="s">
        <v>58</v>
      </c>
      <c r="K24" s="1">
        <v>1</v>
      </c>
      <c r="L24" s="29">
        <v>8</v>
      </c>
      <c r="M24" s="2">
        <v>4</v>
      </c>
      <c r="N24" s="6">
        <f t="shared" si="4"/>
        <v>53.333333333333336</v>
      </c>
      <c r="P24" s="96" t="s">
        <v>48</v>
      </c>
      <c r="Q24" s="98"/>
      <c r="R24" s="76">
        <f>COUNTIF(N6:N25,"&lt;50")</f>
        <v>10</v>
      </c>
      <c r="S24" s="76">
        <f>R24/P1*100</f>
        <v>30.303030303030305</v>
      </c>
    </row>
    <row r="25" spans="1:19" x14ac:dyDescent="0.25">
      <c r="A25" s="1">
        <v>20</v>
      </c>
      <c r="B25" s="1" t="s">
        <v>93</v>
      </c>
      <c r="C25" s="2">
        <v>2</v>
      </c>
      <c r="D25" s="2" t="s">
        <v>56</v>
      </c>
      <c r="E25" s="1">
        <v>0</v>
      </c>
      <c r="F25" s="1">
        <v>1</v>
      </c>
      <c r="G25" s="1">
        <v>2</v>
      </c>
      <c r="H25" s="1">
        <v>1</v>
      </c>
      <c r="I25" s="1">
        <v>0</v>
      </c>
      <c r="J25" s="1" t="s">
        <v>58</v>
      </c>
      <c r="K25" s="1">
        <v>1</v>
      </c>
      <c r="L25" s="29">
        <v>5</v>
      </c>
      <c r="M25" s="2">
        <v>3</v>
      </c>
      <c r="N25" s="6">
        <f t="shared" si="4"/>
        <v>33.333333333333329</v>
      </c>
    </row>
    <row r="26" spans="1:19" x14ac:dyDescent="0.25">
      <c r="A26" s="1"/>
      <c r="B26" s="1"/>
      <c r="C26" s="2"/>
      <c r="D26" s="2"/>
      <c r="E26" s="7">
        <f t="shared" ref="E26:K26" si="5">AVERAGE(E6:E25)/E1*100</f>
        <v>75</v>
      </c>
      <c r="F26" s="7">
        <f t="shared" si="5"/>
        <v>90</v>
      </c>
      <c r="G26" s="7">
        <f t="shared" si="5"/>
        <v>40</v>
      </c>
      <c r="H26" s="7">
        <f t="shared" si="5"/>
        <v>28.07017543859649</v>
      </c>
      <c r="I26" s="7">
        <f t="shared" si="5"/>
        <v>75</v>
      </c>
      <c r="J26" s="7">
        <f t="shared" si="5"/>
        <v>20</v>
      </c>
      <c r="K26" s="7">
        <f t="shared" si="5"/>
        <v>49.122807017543856</v>
      </c>
      <c r="L26" s="36">
        <f>AVERAGE(L6:L25)</f>
        <v>6.85</v>
      </c>
      <c r="M26" s="36">
        <f>AVERAGE(M6:M25)</f>
        <v>3.5</v>
      </c>
      <c r="N26" s="36">
        <f>AVERAGE(N6:N25)</f>
        <v>45.666666666666671</v>
      </c>
      <c r="P26" s="28"/>
      <c r="Q26" s="28"/>
      <c r="R26" s="28"/>
    </row>
    <row r="27" spans="1:19" s="28" customFormat="1" x14ac:dyDescent="0.25">
      <c r="C27" s="37"/>
      <c r="D27" s="37"/>
      <c r="L27" s="38"/>
      <c r="M27" s="37"/>
      <c r="P27"/>
      <c r="Q27"/>
      <c r="R27"/>
    </row>
    <row r="28" spans="1:19" ht="322.5" customHeight="1" x14ac:dyDescent="0.25">
      <c r="E28" s="77" t="str">
        <f>'2'!B3</f>
        <v>1. 1. Умение создавать, применять и преобразовывать знаки и символы, модели и схемы для решения учебных и познавательных задач. Работать с изобразительными историческими источниками, понимать и интерпретировать содержащуюся в них информацию.</v>
      </c>
      <c r="F28" s="77" t="str">
        <f>'2'!B4</f>
        <v>2. 2. Смысловое чтение. Умение проводить поиск информации в отрывках исторических текстов, материальных памятниках Древнего мира.</v>
      </c>
      <c r="G28" s="77" t="str">
        <f>'2'!B5</f>
        <v>3. 3.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классификации; владение основами самоконтроля, самооценки, принятия решений и осуществления осознанного выбора в учебной и познавательной деятельности. Умение объяснять смысл основных хронологических понятий, терминов.</v>
      </c>
      <c r="H28" s="77" t="str">
        <f>'2'!B6</f>
        <v>4. 4. Умение осознанно использовать речевые средства в соответствии с задачей коммуникации; владение основами самоконтроля, самооценки, принятия решений и осуществления осознанного выбора в учебной и познавательной деятельности. Умение рассказывать о событиях древней истории.</v>
      </c>
      <c r="I28" s="77" t="str">
        <f>'2'!B7</f>
        <v>5. 5. Умение создавать, применять и преобразовывать знаки и символы, модели и схемы для решения учебных и познавательных задач; владение основами самоконтроля, самооценки, принятия решений и осуществления осознанного выбора в учебной и познавательной деятельности. Умение использовать историческую карту как источник информации о расселении общностей в эпохи первобытности и Древнего мира, расположении древних цивилизаций и государств, местах важнейших событий.</v>
      </c>
      <c r="J28" s="77" t="str">
        <f>'2'!B8</f>
        <v>6. 6.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выводы; владение основами самоконтроля, самооценки, принятия решений и осуществления осознанного выбора в учебной и познавательной деятельности. Умение описывать условия существования, основные занятия, образ жизни людей в древности.</v>
      </c>
      <c r="K28" s="77" t="str">
        <f>'2'!B9</f>
        <v>7. 7.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классификации. Реализация историко-культурологического подхода, формирующего способности к межкультурному диалогу, восприятию и бережному отношению к культурному наследию Родины.</v>
      </c>
    </row>
    <row r="35" spans="3:4" x14ac:dyDescent="0.25">
      <c r="C35"/>
      <c r="D35"/>
    </row>
    <row r="36" spans="3:4" x14ac:dyDescent="0.25">
      <c r="C36"/>
      <c r="D36"/>
    </row>
    <row r="37" spans="3:4" x14ac:dyDescent="0.25">
      <c r="C37"/>
      <c r="D37"/>
    </row>
    <row r="38" spans="3:4" x14ac:dyDescent="0.25">
      <c r="C38"/>
      <c r="D38"/>
    </row>
    <row r="40" spans="3:4" x14ac:dyDescent="0.25">
      <c r="C40"/>
      <c r="D40"/>
    </row>
    <row r="41" spans="3:4" x14ac:dyDescent="0.25">
      <c r="C41"/>
      <c r="D41"/>
    </row>
    <row r="43" spans="3:4" x14ac:dyDescent="0.25">
      <c r="C43"/>
      <c r="D43"/>
    </row>
    <row r="44" spans="3:4" x14ac:dyDescent="0.25">
      <c r="C44"/>
      <c r="D44"/>
    </row>
    <row r="45" spans="3:4" x14ac:dyDescent="0.25">
      <c r="C45"/>
      <c r="D45"/>
    </row>
  </sheetData>
  <mergeCells count="25">
    <mergeCell ref="P19:Q19"/>
    <mergeCell ref="P20:Q20"/>
    <mergeCell ref="P22:Q22"/>
    <mergeCell ref="P23:Q23"/>
    <mergeCell ref="P24:Q24"/>
    <mergeCell ref="P21:Q21"/>
    <mergeCell ref="P12:Q12"/>
    <mergeCell ref="W1:X1"/>
    <mergeCell ref="W2:X2"/>
    <mergeCell ref="W3:X3"/>
    <mergeCell ref="W4:X4"/>
    <mergeCell ref="W5:X5"/>
    <mergeCell ref="P13:Q13"/>
    <mergeCell ref="P14:Q14"/>
    <mergeCell ref="P15:Q15"/>
    <mergeCell ref="P16:Q16"/>
    <mergeCell ref="P17:Q17"/>
    <mergeCell ref="M3:M5"/>
    <mergeCell ref="N3:N5"/>
    <mergeCell ref="A3:A5"/>
    <mergeCell ref="B3:B5"/>
    <mergeCell ref="C3:C5"/>
    <mergeCell ref="D3:D5"/>
    <mergeCell ref="E3:K3"/>
    <mergeCell ref="L3:L5"/>
  </mergeCells>
  <conditionalFormatting sqref="M6:M25">
    <cfRule type="cellIs" dxfId="11" priority="3" operator="equal">
      <formula>3</formula>
    </cfRule>
    <cfRule type="cellIs" dxfId="10" priority="4" operator="equal">
      <formula>4</formula>
    </cfRule>
    <cfRule type="cellIs" dxfId="9" priority="5" operator="equal">
      <formula>2</formula>
    </cfRule>
    <cfRule type="cellIs" dxfId="8" priority="6" operator="equal">
      <formula>5</formula>
    </cfRule>
  </conditionalFormatting>
  <conditionalFormatting sqref="E26:K26">
    <cfRule type="cellIs" dxfId="7" priority="1" operator="lessThan">
      <formula>50</formula>
    </cfRule>
    <cfRule type="cellIs" dxfId="6" priority="2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M26" sqref="M26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11" width="6.7109375" customWidth="1"/>
    <col min="12" max="12" width="7.5703125" style="30" customWidth="1"/>
    <col min="13" max="13" width="8.7109375" style="3" bestFit="1" customWidth="1"/>
    <col min="16" max="22" width="7.28515625" customWidth="1"/>
  </cols>
  <sheetData>
    <row r="1" spans="1:24" x14ac:dyDescent="0.25">
      <c r="D1" s="31" t="s">
        <v>35</v>
      </c>
      <c r="E1" s="4">
        <f>'1'!E1</f>
        <v>2</v>
      </c>
      <c r="F1" s="4">
        <f>'1'!F1</f>
        <v>1</v>
      </c>
      <c r="G1" s="4">
        <f>'1'!G1</f>
        <v>3</v>
      </c>
      <c r="H1" s="4">
        <f>'1'!H1</f>
        <v>3</v>
      </c>
      <c r="I1" s="4">
        <f>'1'!I1</f>
        <v>1</v>
      </c>
      <c r="J1" s="4">
        <f>'1'!J1</f>
        <v>2</v>
      </c>
      <c r="K1" s="4">
        <f>'1'!K1</f>
        <v>3</v>
      </c>
      <c r="N1" s="5">
        <f>SUM(E1:K1)</f>
        <v>15</v>
      </c>
      <c r="P1" s="78">
        <v>33</v>
      </c>
      <c r="W1" s="96" t="s">
        <v>10</v>
      </c>
      <c r="X1" s="97"/>
    </row>
    <row r="2" spans="1:24" x14ac:dyDescent="0.25">
      <c r="P2" s="2">
        <f t="shared" ref="P2:V2" si="0">COUNTIF(E6:E23,E1)</f>
        <v>14</v>
      </c>
      <c r="Q2" s="2">
        <f t="shared" si="0"/>
        <v>12</v>
      </c>
      <c r="R2" s="2">
        <f t="shared" si="0"/>
        <v>1</v>
      </c>
      <c r="S2" s="2">
        <f t="shared" si="0"/>
        <v>0</v>
      </c>
      <c r="T2" s="2">
        <f t="shared" si="0"/>
        <v>15</v>
      </c>
      <c r="U2" s="2">
        <f t="shared" si="0"/>
        <v>2</v>
      </c>
      <c r="V2" s="2">
        <f t="shared" si="0"/>
        <v>3</v>
      </c>
      <c r="W2" s="96" t="s">
        <v>11</v>
      </c>
      <c r="X2" s="97"/>
    </row>
    <row r="3" spans="1:24" x14ac:dyDescent="0.25">
      <c r="A3" s="79" t="s">
        <v>0</v>
      </c>
      <c r="B3" s="79" t="s">
        <v>1</v>
      </c>
      <c r="C3" s="79" t="s">
        <v>3</v>
      </c>
      <c r="D3" s="79" t="s">
        <v>36</v>
      </c>
      <c r="E3" s="82" t="s">
        <v>6</v>
      </c>
      <c r="F3" s="83"/>
      <c r="G3" s="83"/>
      <c r="H3" s="83"/>
      <c r="I3" s="83"/>
      <c r="J3" s="83"/>
      <c r="K3" s="83"/>
      <c r="L3" s="84" t="s">
        <v>4</v>
      </c>
      <c r="M3" s="84" t="s">
        <v>5</v>
      </c>
      <c r="N3" s="79" t="s">
        <v>7</v>
      </c>
      <c r="P3" s="2">
        <f t="shared" ref="P3:V3" si="1">$P$1-P2-P5-P4</f>
        <v>15</v>
      </c>
      <c r="Q3" s="2">
        <f t="shared" si="1"/>
        <v>15</v>
      </c>
      <c r="R3" s="2">
        <f t="shared" si="1"/>
        <v>25</v>
      </c>
      <c r="S3" s="2">
        <f t="shared" si="1"/>
        <v>29</v>
      </c>
      <c r="T3" s="2">
        <f t="shared" si="1"/>
        <v>15</v>
      </c>
      <c r="U3" s="2">
        <f t="shared" si="1"/>
        <v>19</v>
      </c>
      <c r="V3" s="2">
        <f t="shared" si="1"/>
        <v>30</v>
      </c>
      <c r="W3" s="96" t="s">
        <v>12</v>
      </c>
      <c r="X3" s="97"/>
    </row>
    <row r="4" spans="1:24" x14ac:dyDescent="0.25">
      <c r="A4" s="80"/>
      <c r="B4" s="80"/>
      <c r="C4" s="80"/>
      <c r="D4" s="80"/>
      <c r="E4" s="4"/>
      <c r="F4" s="4"/>
      <c r="G4" s="4"/>
      <c r="H4" s="4"/>
      <c r="I4" s="4"/>
      <c r="J4" s="4"/>
      <c r="K4" s="4"/>
      <c r="L4" s="85"/>
      <c r="M4" s="85"/>
      <c r="N4" s="80"/>
      <c r="P4" s="2">
        <f t="shared" ref="P4:V4" si="2">COUNTIF(E6:E23,"=N  ")</f>
        <v>0</v>
      </c>
      <c r="Q4" s="2">
        <f t="shared" si="2"/>
        <v>0</v>
      </c>
      <c r="R4" s="2">
        <f t="shared" si="2"/>
        <v>0</v>
      </c>
      <c r="S4" s="2">
        <f t="shared" si="2"/>
        <v>0</v>
      </c>
      <c r="T4" s="2">
        <f t="shared" si="2"/>
        <v>0</v>
      </c>
      <c r="U4" s="2">
        <f t="shared" si="2"/>
        <v>0</v>
      </c>
      <c r="V4" s="2">
        <f t="shared" si="2"/>
        <v>0</v>
      </c>
      <c r="W4" s="96" t="s">
        <v>9</v>
      </c>
      <c r="X4" s="97"/>
    </row>
    <row r="5" spans="1:24" x14ac:dyDescent="0.25">
      <c r="A5" s="81"/>
      <c r="B5" s="81"/>
      <c r="C5" s="81"/>
      <c r="D5" s="81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86"/>
      <c r="M5" s="86"/>
      <c r="N5" s="81"/>
      <c r="P5" s="2">
        <f t="shared" ref="P5:V5" si="3">COUNTIF(E6:E23,"=0")</f>
        <v>4</v>
      </c>
      <c r="Q5" s="2">
        <f t="shared" si="3"/>
        <v>6</v>
      </c>
      <c r="R5" s="2">
        <f t="shared" si="3"/>
        <v>7</v>
      </c>
      <c r="S5" s="2">
        <f t="shared" si="3"/>
        <v>4</v>
      </c>
      <c r="T5" s="2">
        <f t="shared" si="3"/>
        <v>3</v>
      </c>
      <c r="U5" s="2">
        <f t="shared" si="3"/>
        <v>12</v>
      </c>
      <c r="V5" s="2">
        <f t="shared" si="3"/>
        <v>0</v>
      </c>
      <c r="W5" s="96" t="s">
        <v>8</v>
      </c>
      <c r="X5" s="97"/>
    </row>
    <row r="6" spans="1:24" x14ac:dyDescent="0.25">
      <c r="A6" s="1">
        <v>1</v>
      </c>
      <c r="B6" s="1" t="s">
        <v>75</v>
      </c>
      <c r="C6" s="2">
        <v>1</v>
      </c>
      <c r="D6" s="2" t="s">
        <v>76</v>
      </c>
      <c r="E6" s="1">
        <v>2</v>
      </c>
      <c r="F6" s="1">
        <v>0</v>
      </c>
      <c r="G6" s="1">
        <v>2</v>
      </c>
      <c r="H6" s="1">
        <v>2</v>
      </c>
      <c r="I6" s="1">
        <v>1</v>
      </c>
      <c r="J6" s="1">
        <v>2</v>
      </c>
      <c r="K6" s="1">
        <v>2</v>
      </c>
      <c r="L6" s="69">
        <v>11</v>
      </c>
      <c r="M6" s="2">
        <v>4</v>
      </c>
      <c r="N6" s="6">
        <f>L6/$N$1*100</f>
        <v>73.333333333333329</v>
      </c>
    </row>
    <row r="7" spans="1:24" x14ac:dyDescent="0.25">
      <c r="A7" s="1">
        <v>2</v>
      </c>
      <c r="B7" s="1" t="s">
        <v>77</v>
      </c>
      <c r="C7" s="2">
        <v>1</v>
      </c>
      <c r="D7" s="2" t="s">
        <v>76</v>
      </c>
      <c r="E7" s="1">
        <v>2</v>
      </c>
      <c r="F7" s="1">
        <v>1</v>
      </c>
      <c r="G7" s="1">
        <v>0</v>
      </c>
      <c r="H7" s="1">
        <v>1</v>
      </c>
      <c r="I7" s="1">
        <v>1</v>
      </c>
      <c r="J7" s="1">
        <v>0</v>
      </c>
      <c r="K7" s="1">
        <v>3</v>
      </c>
      <c r="L7" s="69">
        <v>8</v>
      </c>
      <c r="M7" s="2">
        <v>4</v>
      </c>
      <c r="N7" s="6">
        <f t="shared" ref="N7:N23" si="4">L7/$N$1*100</f>
        <v>53.333333333333336</v>
      </c>
      <c r="P7" s="72" t="s">
        <v>13</v>
      </c>
      <c r="Q7" s="14">
        <f>COUNTIF(M6:M23,"=2")</f>
        <v>0</v>
      </c>
      <c r="R7" s="15">
        <f>Q7/$P$1*100</f>
        <v>0</v>
      </c>
    </row>
    <row r="8" spans="1:24" x14ac:dyDescent="0.25">
      <c r="A8" s="1">
        <v>3</v>
      </c>
      <c r="B8" s="1" t="s">
        <v>78</v>
      </c>
      <c r="C8" s="2">
        <v>2</v>
      </c>
      <c r="D8" s="2" t="s">
        <v>76</v>
      </c>
      <c r="E8" s="1">
        <v>2</v>
      </c>
      <c r="F8" s="1">
        <v>1</v>
      </c>
      <c r="G8" s="1">
        <v>2</v>
      </c>
      <c r="H8" s="1">
        <v>1</v>
      </c>
      <c r="I8" s="1">
        <v>1</v>
      </c>
      <c r="J8" s="1" t="s">
        <v>58</v>
      </c>
      <c r="K8" s="1">
        <v>2</v>
      </c>
      <c r="L8" s="69">
        <v>9</v>
      </c>
      <c r="M8" s="2">
        <v>4</v>
      </c>
      <c r="N8" s="6">
        <f t="shared" si="4"/>
        <v>60</v>
      </c>
      <c r="P8" s="73" t="s">
        <v>14</v>
      </c>
      <c r="Q8" s="8">
        <f>COUNTIF(M6:M23,"=3")</f>
        <v>10</v>
      </c>
      <c r="R8" s="13">
        <f>Q8/$P$1*100</f>
        <v>30.303030303030305</v>
      </c>
    </row>
    <row r="9" spans="1:24" x14ac:dyDescent="0.25">
      <c r="A9" s="1">
        <v>4</v>
      </c>
      <c r="B9" s="1" t="s">
        <v>79</v>
      </c>
      <c r="C9" s="2">
        <v>2</v>
      </c>
      <c r="D9" s="2" t="s">
        <v>76</v>
      </c>
      <c r="E9" s="1">
        <v>2</v>
      </c>
      <c r="F9" s="1">
        <v>0</v>
      </c>
      <c r="G9" s="1">
        <v>1</v>
      </c>
      <c r="H9" s="1">
        <v>1</v>
      </c>
      <c r="I9" s="1">
        <v>1</v>
      </c>
      <c r="J9" s="1">
        <v>0</v>
      </c>
      <c r="K9" s="1">
        <v>2</v>
      </c>
      <c r="L9" s="69">
        <v>7</v>
      </c>
      <c r="M9" s="2">
        <v>3</v>
      </c>
      <c r="N9" s="6">
        <f t="shared" si="4"/>
        <v>46.666666666666664</v>
      </c>
      <c r="P9" s="74" t="s">
        <v>15</v>
      </c>
      <c r="Q9" s="11">
        <f>COUNTIF(M6:M23,"=4")</f>
        <v>8</v>
      </c>
      <c r="R9" s="12">
        <f>Q9/$P$1*100</f>
        <v>24.242424242424242</v>
      </c>
    </row>
    <row r="10" spans="1:24" x14ac:dyDescent="0.25">
      <c r="A10" s="1">
        <v>5</v>
      </c>
      <c r="B10" s="1" t="s">
        <v>80</v>
      </c>
      <c r="C10" s="2">
        <v>2</v>
      </c>
      <c r="D10" s="2" t="s">
        <v>76</v>
      </c>
      <c r="E10" s="1">
        <v>0</v>
      </c>
      <c r="F10" s="1">
        <v>1</v>
      </c>
      <c r="G10" s="1">
        <v>1</v>
      </c>
      <c r="H10" s="1">
        <v>1</v>
      </c>
      <c r="I10" s="1">
        <v>0</v>
      </c>
      <c r="J10" s="1">
        <v>0</v>
      </c>
      <c r="K10" s="1">
        <v>3</v>
      </c>
      <c r="L10" s="69">
        <v>6</v>
      </c>
      <c r="M10" s="2">
        <v>3</v>
      </c>
      <c r="N10" s="6">
        <f t="shared" si="4"/>
        <v>40</v>
      </c>
      <c r="P10" s="75" t="s">
        <v>16</v>
      </c>
      <c r="Q10" s="9">
        <f>COUNTIF(M6:M23,"=5")</f>
        <v>0</v>
      </c>
      <c r="R10" s="10">
        <f>Q10/$P$1*100</f>
        <v>0</v>
      </c>
    </row>
    <row r="11" spans="1:24" x14ac:dyDescent="0.25">
      <c r="A11" s="1">
        <v>6</v>
      </c>
      <c r="B11" s="1" t="s">
        <v>81</v>
      </c>
      <c r="C11" s="2">
        <v>2</v>
      </c>
      <c r="D11" s="2" t="s">
        <v>76</v>
      </c>
      <c r="E11" s="1">
        <v>2</v>
      </c>
      <c r="F11" s="1">
        <v>1</v>
      </c>
      <c r="G11" s="1">
        <v>3</v>
      </c>
      <c r="H11" s="1">
        <v>0</v>
      </c>
      <c r="I11" s="1">
        <v>1</v>
      </c>
      <c r="J11" s="1">
        <v>0</v>
      </c>
      <c r="K11" s="1">
        <v>3</v>
      </c>
      <c r="L11" s="69">
        <v>10</v>
      </c>
      <c r="M11" s="2">
        <v>4</v>
      </c>
      <c r="N11" s="6">
        <f t="shared" si="4"/>
        <v>66.666666666666657</v>
      </c>
    </row>
    <row r="12" spans="1:24" x14ac:dyDescent="0.25">
      <c r="A12" s="1">
        <v>7</v>
      </c>
      <c r="B12" s="1" t="s">
        <v>82</v>
      </c>
      <c r="C12" s="2">
        <v>2</v>
      </c>
      <c r="D12" s="2" t="s">
        <v>76</v>
      </c>
      <c r="E12" s="1">
        <v>2</v>
      </c>
      <c r="F12" s="1">
        <v>1</v>
      </c>
      <c r="G12" s="1">
        <v>2</v>
      </c>
      <c r="H12" s="1">
        <v>1</v>
      </c>
      <c r="I12" s="1">
        <v>1</v>
      </c>
      <c r="J12" s="1" t="s">
        <v>58</v>
      </c>
      <c r="K12" s="1">
        <v>1</v>
      </c>
      <c r="L12" s="69">
        <v>8</v>
      </c>
      <c r="M12" s="2">
        <v>4</v>
      </c>
      <c r="N12" s="6">
        <f t="shared" si="4"/>
        <v>53.333333333333336</v>
      </c>
      <c r="P12" s="91" t="s">
        <v>52</v>
      </c>
      <c r="Q12" s="91"/>
      <c r="R12" s="71">
        <f>COUNTIF(N6:N23,100)</f>
        <v>0</v>
      </c>
    </row>
    <row r="13" spans="1:24" x14ac:dyDescent="0.25">
      <c r="A13" s="1">
        <v>8</v>
      </c>
      <c r="B13" s="1" t="s">
        <v>83</v>
      </c>
      <c r="C13" s="2">
        <v>1</v>
      </c>
      <c r="D13" s="2" t="s">
        <v>76</v>
      </c>
      <c r="E13" s="1">
        <v>0</v>
      </c>
      <c r="F13" s="1">
        <v>1</v>
      </c>
      <c r="G13" s="1">
        <v>0</v>
      </c>
      <c r="H13" s="1">
        <v>0</v>
      </c>
      <c r="I13" s="1">
        <v>1</v>
      </c>
      <c r="J13" s="1">
        <v>2</v>
      </c>
      <c r="K13" s="1">
        <v>1</v>
      </c>
      <c r="L13" s="69">
        <v>5</v>
      </c>
      <c r="M13" s="2">
        <v>3</v>
      </c>
      <c r="N13" s="6">
        <f t="shared" si="4"/>
        <v>33.333333333333329</v>
      </c>
      <c r="P13" s="92" t="s">
        <v>17</v>
      </c>
      <c r="Q13" s="93"/>
      <c r="R13" s="7">
        <f>SUM(Q8:Q10)/$P$1*100</f>
        <v>54.54545454545454</v>
      </c>
    </row>
    <row r="14" spans="1:24" x14ac:dyDescent="0.25">
      <c r="A14" s="1">
        <v>9</v>
      </c>
      <c r="B14" s="1" t="s">
        <v>84</v>
      </c>
      <c r="C14" s="2">
        <v>1</v>
      </c>
      <c r="D14" s="2" t="s">
        <v>76</v>
      </c>
      <c r="E14" s="1">
        <v>2</v>
      </c>
      <c r="F14" s="1">
        <v>1</v>
      </c>
      <c r="G14" s="1">
        <v>1</v>
      </c>
      <c r="H14" s="1">
        <v>1</v>
      </c>
      <c r="I14" s="1">
        <v>1</v>
      </c>
      <c r="J14" s="1">
        <v>0</v>
      </c>
      <c r="K14" s="1">
        <v>2</v>
      </c>
      <c r="L14" s="69">
        <v>8</v>
      </c>
      <c r="M14" s="2">
        <v>4</v>
      </c>
      <c r="N14" s="6">
        <f t="shared" si="4"/>
        <v>53.333333333333336</v>
      </c>
      <c r="P14" s="92" t="s">
        <v>31</v>
      </c>
      <c r="Q14" s="93"/>
      <c r="R14" s="7">
        <f>SUM(Q9:Q10)/$P$1*100</f>
        <v>24.242424242424242</v>
      </c>
    </row>
    <row r="15" spans="1:24" x14ac:dyDescent="0.25">
      <c r="A15" s="1">
        <v>10</v>
      </c>
      <c r="B15" s="1" t="s">
        <v>85</v>
      </c>
      <c r="C15" s="2">
        <v>1</v>
      </c>
      <c r="D15" s="2" t="s">
        <v>76</v>
      </c>
      <c r="E15" s="1">
        <v>2</v>
      </c>
      <c r="F15" s="1">
        <v>0</v>
      </c>
      <c r="G15" s="1">
        <v>1</v>
      </c>
      <c r="H15" s="1">
        <v>1</v>
      </c>
      <c r="I15" s="1">
        <v>0</v>
      </c>
      <c r="J15" s="1">
        <v>0</v>
      </c>
      <c r="K15" s="1">
        <v>2</v>
      </c>
      <c r="L15" s="69">
        <v>6</v>
      </c>
      <c r="M15" s="2">
        <v>3</v>
      </c>
      <c r="N15" s="6">
        <f t="shared" si="4"/>
        <v>40</v>
      </c>
      <c r="P15" s="92" t="s">
        <v>28</v>
      </c>
      <c r="Q15" s="93"/>
      <c r="R15" s="7">
        <f>AVERAGE(L6:L23)</f>
        <v>6.833333333333333</v>
      </c>
    </row>
    <row r="16" spans="1:24" x14ac:dyDescent="0.25">
      <c r="A16" s="1">
        <v>11</v>
      </c>
      <c r="B16" s="1" t="s">
        <v>86</v>
      </c>
      <c r="C16" s="2">
        <v>1</v>
      </c>
      <c r="D16" s="2" t="s">
        <v>76</v>
      </c>
      <c r="E16" s="1">
        <v>2</v>
      </c>
      <c r="F16" s="1">
        <v>0</v>
      </c>
      <c r="G16" s="1">
        <v>0</v>
      </c>
      <c r="H16" s="1">
        <v>1</v>
      </c>
      <c r="I16" s="1">
        <v>1</v>
      </c>
      <c r="J16" s="1">
        <v>0</v>
      </c>
      <c r="K16" s="1">
        <v>1</v>
      </c>
      <c r="L16" s="69">
        <v>5</v>
      </c>
      <c r="M16" s="2">
        <v>3</v>
      </c>
      <c r="N16" s="6">
        <f t="shared" si="4"/>
        <v>33.333333333333329</v>
      </c>
      <c r="P16" s="92" t="s">
        <v>18</v>
      </c>
      <c r="Q16" s="93"/>
      <c r="R16" s="7">
        <f>AVERAGE(M6:M23)</f>
        <v>3.4444444444444446</v>
      </c>
    </row>
    <row r="17" spans="1:19" x14ac:dyDescent="0.25">
      <c r="A17" s="1">
        <v>12</v>
      </c>
      <c r="B17" s="1" t="s">
        <v>87</v>
      </c>
      <c r="C17" s="2">
        <v>2</v>
      </c>
      <c r="D17" s="2" t="s">
        <v>76</v>
      </c>
      <c r="E17" s="1">
        <v>2</v>
      </c>
      <c r="F17" s="1">
        <v>1</v>
      </c>
      <c r="G17" s="1">
        <v>2</v>
      </c>
      <c r="H17" s="1">
        <v>1</v>
      </c>
      <c r="I17" s="1">
        <v>1</v>
      </c>
      <c r="J17" s="1">
        <v>0</v>
      </c>
      <c r="K17" s="1">
        <v>1</v>
      </c>
      <c r="L17" s="69">
        <v>8</v>
      </c>
      <c r="M17" s="2">
        <v>4</v>
      </c>
      <c r="N17" s="6">
        <f t="shared" si="4"/>
        <v>53.333333333333336</v>
      </c>
      <c r="P17" s="92" t="s">
        <v>53</v>
      </c>
      <c r="Q17" s="93"/>
      <c r="R17" s="7">
        <f>AVERAGE(N6:N23)</f>
        <v>45.55555555555555</v>
      </c>
    </row>
    <row r="18" spans="1:19" x14ac:dyDescent="0.25">
      <c r="A18" s="1">
        <v>13</v>
      </c>
      <c r="B18" s="1" t="s">
        <v>88</v>
      </c>
      <c r="C18" s="2">
        <v>1</v>
      </c>
      <c r="D18" s="2" t="s">
        <v>76</v>
      </c>
      <c r="E18" s="1">
        <v>2</v>
      </c>
      <c r="F18" s="1">
        <v>1</v>
      </c>
      <c r="G18" s="1">
        <v>1</v>
      </c>
      <c r="H18" s="1">
        <v>2</v>
      </c>
      <c r="I18" s="1">
        <v>1</v>
      </c>
      <c r="J18" s="1">
        <v>1</v>
      </c>
      <c r="K18" s="1">
        <v>2</v>
      </c>
      <c r="L18" s="69">
        <v>10</v>
      </c>
      <c r="M18" s="2">
        <v>4</v>
      </c>
      <c r="N18" s="6">
        <f t="shared" si="4"/>
        <v>66.666666666666657</v>
      </c>
    </row>
    <row r="19" spans="1:19" x14ac:dyDescent="0.25">
      <c r="A19" s="1">
        <v>14</v>
      </c>
      <c r="B19" s="1" t="s">
        <v>89</v>
      </c>
      <c r="C19" s="2">
        <v>1</v>
      </c>
      <c r="D19" s="2" t="s">
        <v>76</v>
      </c>
      <c r="E19" s="1">
        <v>2</v>
      </c>
      <c r="F19" s="1">
        <v>1</v>
      </c>
      <c r="G19" s="1">
        <v>0</v>
      </c>
      <c r="H19" s="1">
        <v>1</v>
      </c>
      <c r="I19" s="1">
        <v>1</v>
      </c>
      <c r="J19" s="1">
        <v>0</v>
      </c>
      <c r="K19" s="1">
        <v>1</v>
      </c>
      <c r="L19" s="69">
        <v>6</v>
      </c>
      <c r="M19" s="2">
        <v>3</v>
      </c>
      <c r="N19" s="6">
        <f t="shared" si="4"/>
        <v>40</v>
      </c>
      <c r="P19" s="88" t="s">
        <v>51</v>
      </c>
      <c r="Q19" s="89"/>
      <c r="R19" s="70" t="s">
        <v>50</v>
      </c>
      <c r="S19" s="70" t="s">
        <v>49</v>
      </c>
    </row>
    <row r="20" spans="1:19" x14ac:dyDescent="0.25">
      <c r="A20" s="1">
        <v>15</v>
      </c>
      <c r="B20" s="1" t="s">
        <v>90</v>
      </c>
      <c r="C20" s="2">
        <v>1</v>
      </c>
      <c r="D20" s="2" t="s">
        <v>76</v>
      </c>
      <c r="E20" s="1">
        <v>0</v>
      </c>
      <c r="F20" s="1">
        <v>1</v>
      </c>
      <c r="G20" s="1">
        <v>0</v>
      </c>
      <c r="H20" s="1">
        <v>1</v>
      </c>
      <c r="I20" s="1">
        <v>1</v>
      </c>
      <c r="J20" s="1">
        <v>0</v>
      </c>
      <c r="K20" s="1">
        <v>1</v>
      </c>
      <c r="L20" s="69">
        <v>4</v>
      </c>
      <c r="M20" s="2">
        <v>3</v>
      </c>
      <c r="N20" s="6">
        <f t="shared" si="4"/>
        <v>26.666666666666668</v>
      </c>
      <c r="P20" s="96" t="s">
        <v>44</v>
      </c>
      <c r="Q20" s="98"/>
      <c r="R20" s="76">
        <f>COUNTIF(N6:N23,"&gt;=85")</f>
        <v>0</v>
      </c>
      <c r="S20" s="76">
        <f>R20/P1*100</f>
        <v>0</v>
      </c>
    </row>
    <row r="21" spans="1:19" x14ac:dyDescent="0.25">
      <c r="A21" s="1">
        <v>16</v>
      </c>
      <c r="B21" s="1" t="s">
        <v>91</v>
      </c>
      <c r="C21" s="2">
        <v>1</v>
      </c>
      <c r="D21" s="2" t="s">
        <v>76</v>
      </c>
      <c r="E21" s="1">
        <v>2</v>
      </c>
      <c r="F21" s="1">
        <v>0</v>
      </c>
      <c r="G21" s="1">
        <v>1</v>
      </c>
      <c r="H21" s="1">
        <v>0</v>
      </c>
      <c r="I21" s="1">
        <v>0</v>
      </c>
      <c r="J21" s="1">
        <v>0</v>
      </c>
      <c r="K21" s="1">
        <v>1</v>
      </c>
      <c r="L21" s="69">
        <v>4</v>
      </c>
      <c r="M21" s="2">
        <v>3</v>
      </c>
      <c r="N21" s="6">
        <f t="shared" si="4"/>
        <v>26.666666666666668</v>
      </c>
      <c r="P21" s="96" t="s">
        <v>45</v>
      </c>
      <c r="Q21" s="97"/>
      <c r="R21" s="76">
        <f>COUNTIF(N6:N23,"&gt;=75")-R20</f>
        <v>0</v>
      </c>
      <c r="S21" s="76">
        <f>R21/P1*100</f>
        <v>0</v>
      </c>
    </row>
    <row r="22" spans="1:19" x14ac:dyDescent="0.25">
      <c r="A22" s="1">
        <v>17</v>
      </c>
      <c r="B22" s="1" t="s">
        <v>94</v>
      </c>
      <c r="C22" s="2">
        <v>2</v>
      </c>
      <c r="D22" s="2" t="s">
        <v>76</v>
      </c>
      <c r="E22" s="1">
        <v>0</v>
      </c>
      <c r="F22" s="1">
        <v>1</v>
      </c>
      <c r="G22" s="1">
        <v>0</v>
      </c>
      <c r="H22" s="1">
        <v>1</v>
      </c>
      <c r="I22" s="1">
        <v>1</v>
      </c>
      <c r="J22" s="1" t="s">
        <v>58</v>
      </c>
      <c r="K22" s="1">
        <v>1</v>
      </c>
      <c r="L22" s="69">
        <v>4</v>
      </c>
      <c r="M22" s="2">
        <v>3</v>
      </c>
      <c r="N22" s="6">
        <f t="shared" si="4"/>
        <v>26.666666666666668</v>
      </c>
      <c r="P22" s="96" t="s">
        <v>46</v>
      </c>
      <c r="Q22" s="98"/>
      <c r="R22" s="76">
        <f>COUNTIF(N6:N23,"&gt;=65")-R21-R20</f>
        <v>3</v>
      </c>
      <c r="S22" s="76">
        <f>R22/P1*100</f>
        <v>9.0909090909090917</v>
      </c>
    </row>
    <row r="23" spans="1:19" x14ac:dyDescent="0.25">
      <c r="A23" s="1">
        <v>18</v>
      </c>
      <c r="B23" s="1" t="s">
        <v>95</v>
      </c>
      <c r="C23" s="2">
        <v>2</v>
      </c>
      <c r="D23" s="2" t="s">
        <v>76</v>
      </c>
      <c r="E23" s="1">
        <v>2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69">
        <v>4</v>
      </c>
      <c r="M23" s="2">
        <v>3</v>
      </c>
      <c r="N23" s="6">
        <f t="shared" si="4"/>
        <v>26.666666666666668</v>
      </c>
      <c r="P23" s="96" t="s">
        <v>47</v>
      </c>
      <c r="Q23" s="98"/>
      <c r="R23" s="76">
        <f>COUNTIF(N6:N23,"&gt;=50")-R22-R21-R20</f>
        <v>5</v>
      </c>
      <c r="S23" s="76">
        <f>R23/P1*100</f>
        <v>15.151515151515152</v>
      </c>
    </row>
    <row r="24" spans="1:19" x14ac:dyDescent="0.25">
      <c r="A24" s="1"/>
      <c r="B24" s="1"/>
      <c r="C24" s="2"/>
      <c r="D24" s="2"/>
      <c r="E24" s="7">
        <f t="shared" ref="E24:K24" si="5">AVERAGE(E6:E23)/E1*100</f>
        <v>77.777777777777786</v>
      </c>
      <c r="F24" s="7">
        <f t="shared" si="5"/>
        <v>66.666666666666657</v>
      </c>
      <c r="G24" s="7">
        <f t="shared" si="5"/>
        <v>31.481481481481481</v>
      </c>
      <c r="H24" s="7">
        <f t="shared" si="5"/>
        <v>29.629629629629626</v>
      </c>
      <c r="I24" s="7">
        <f t="shared" si="5"/>
        <v>83.333333333333343</v>
      </c>
      <c r="J24" s="7">
        <f t="shared" si="5"/>
        <v>16.666666666666664</v>
      </c>
      <c r="K24" s="7">
        <f t="shared" si="5"/>
        <v>55.555555555555557</v>
      </c>
      <c r="L24" s="36">
        <f>AVERAGE(L6:L23)</f>
        <v>6.833333333333333</v>
      </c>
      <c r="M24" s="36">
        <f>AVERAGE(M6:M23)</f>
        <v>3.4444444444444446</v>
      </c>
      <c r="N24" s="36">
        <f>AVERAGE(N6:N23)</f>
        <v>45.55555555555555</v>
      </c>
      <c r="P24" s="28"/>
      <c r="Q24" s="28"/>
      <c r="R24" s="28"/>
    </row>
    <row r="25" spans="1:19" s="28" customFormat="1" x14ac:dyDescent="0.25">
      <c r="C25" s="37"/>
      <c r="D25" s="37"/>
      <c r="L25" s="38"/>
      <c r="M25" s="37"/>
      <c r="P25"/>
      <c r="Q25"/>
      <c r="R25"/>
    </row>
    <row r="26" spans="1:19" ht="322.5" customHeight="1" x14ac:dyDescent="0.25">
      <c r="E26" s="77" t="str">
        <f>'2'!B3</f>
        <v>1. 1. Умение создавать, применять и преобразовывать знаки и символы, модели и схемы для решения учебных и познавательных задач. Работать с изобразительными историческими источниками, понимать и интерпретировать содержащуюся в них информацию.</v>
      </c>
      <c r="F26" s="77" t="str">
        <f>'2'!B4</f>
        <v>2. 2. Смысловое чтение. Умение проводить поиск информации в отрывках исторических текстов, материальных памятниках Древнего мира.</v>
      </c>
      <c r="G26" s="77" t="str">
        <f>'2'!B5</f>
        <v>3. 3.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классификации; владение основами самоконтроля, самооценки, принятия решений и осуществления осознанного выбора в учебной и познавательной деятельности. Умение объяснять смысл основных хронологических понятий, терминов.</v>
      </c>
      <c r="H26" s="77" t="str">
        <f>'2'!B6</f>
        <v>4. 4. Умение осознанно использовать речевые средства в соответствии с задачей коммуникации; владение основами самоконтроля, самооценки, принятия решений и осуществления осознанного выбора в учебной и познавательной деятельности. Умение рассказывать о событиях древней истории.</v>
      </c>
      <c r="I26" s="77" t="str">
        <f>'2'!B7</f>
        <v>5. 5. Умение создавать, применять и преобразовывать знаки и символы, модели и схемы для решения учебных и познавательных задач; владение основами самоконтроля, самооценки, принятия решений и осуществления осознанного выбора в учебной и познавательной деятельности. Умение использовать историческую карту как источник информации о расселении общностей в эпохи первобытности и Древнего мира, расположении древних цивилизаций и государств, местах важнейших событий.</v>
      </c>
      <c r="J26" s="77" t="str">
        <f>'2'!B8</f>
        <v>6. 6.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выводы; владение основами самоконтроля, самооценки, принятия решений и осуществления осознанного выбора в учебной и познавательной деятельности. Умение описывать условия существования, основные занятия, образ жизни людей в древности.</v>
      </c>
      <c r="K26" s="77" t="str">
        <f>'2'!B9</f>
        <v>7. 7.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классификации. Реализация историко-культурологического подхода, формирующего способности к межкультурному диалогу, восприятию и бережному отношению к культурному наследию Родины.</v>
      </c>
    </row>
    <row r="33" spans="3:4" x14ac:dyDescent="0.25">
      <c r="C33"/>
      <c r="D33"/>
    </row>
    <row r="34" spans="3:4" x14ac:dyDescent="0.25">
      <c r="C34"/>
      <c r="D34"/>
    </row>
    <row r="35" spans="3:4" x14ac:dyDescent="0.25">
      <c r="C35"/>
      <c r="D35"/>
    </row>
    <row r="36" spans="3:4" x14ac:dyDescent="0.25">
      <c r="C36"/>
      <c r="D36"/>
    </row>
    <row r="38" spans="3:4" x14ac:dyDescent="0.25">
      <c r="C38"/>
      <c r="D38"/>
    </row>
    <row r="39" spans="3:4" x14ac:dyDescent="0.25">
      <c r="C39"/>
      <c r="D39"/>
    </row>
    <row r="41" spans="3:4" x14ac:dyDescent="0.25">
      <c r="C41"/>
      <c r="D41"/>
    </row>
    <row r="42" spans="3:4" x14ac:dyDescent="0.25">
      <c r="C42"/>
      <c r="D42"/>
    </row>
    <row r="43" spans="3:4" x14ac:dyDescent="0.25">
      <c r="C43"/>
      <c r="D43"/>
    </row>
  </sheetData>
  <mergeCells count="24">
    <mergeCell ref="P14:Q14"/>
    <mergeCell ref="W1:X1"/>
    <mergeCell ref="W2:X2"/>
    <mergeCell ref="A3:A5"/>
    <mergeCell ref="B3:B5"/>
    <mergeCell ref="C3:C5"/>
    <mergeCell ref="D3:D5"/>
    <mergeCell ref="E3:K3"/>
    <mergeCell ref="L3:L5"/>
    <mergeCell ref="M3:M5"/>
    <mergeCell ref="N3:N5"/>
    <mergeCell ref="W3:X3"/>
    <mergeCell ref="W4:X4"/>
    <mergeCell ref="W5:X5"/>
    <mergeCell ref="P12:Q12"/>
    <mergeCell ref="P13:Q13"/>
    <mergeCell ref="P22:Q22"/>
    <mergeCell ref="P23:Q23"/>
    <mergeCell ref="P15:Q15"/>
    <mergeCell ref="P16:Q16"/>
    <mergeCell ref="P17:Q17"/>
    <mergeCell ref="P19:Q19"/>
    <mergeCell ref="P20:Q20"/>
    <mergeCell ref="P21:Q21"/>
  </mergeCells>
  <conditionalFormatting sqref="M6:M23">
    <cfRule type="cellIs" dxfId="5" priority="3" operator="equal">
      <formula>3</formula>
    </cfRule>
    <cfRule type="cellIs" dxfId="4" priority="4" operator="equal">
      <formula>4</formula>
    </cfRule>
    <cfRule type="cellIs" dxfId="3" priority="5" operator="equal">
      <formula>2</formula>
    </cfRule>
    <cfRule type="cellIs" dxfId="2" priority="6" operator="equal">
      <formula>5</formula>
    </cfRule>
  </conditionalFormatting>
  <conditionalFormatting sqref="E24:K24">
    <cfRule type="cellIs" dxfId="1" priority="1" operator="lessThan">
      <formula>50</formula>
    </cfRule>
    <cfRule type="cellIs" dxfId="0" priority="2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C10" sqref="C10"/>
    </sheetView>
  </sheetViews>
  <sheetFormatPr defaultRowHeight="15" x14ac:dyDescent="0.2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 x14ac:dyDescent="0.2">
      <c r="A1" s="99" t="s">
        <v>2</v>
      </c>
      <c r="B1" s="101" t="s">
        <v>19</v>
      </c>
      <c r="C1" s="103" t="s">
        <v>20</v>
      </c>
      <c r="D1" s="105" t="s">
        <v>42</v>
      </c>
      <c r="E1" s="106"/>
      <c r="F1" s="106"/>
      <c r="G1" s="106"/>
      <c r="H1" s="106"/>
      <c r="I1" s="106"/>
      <c r="J1" s="106"/>
      <c r="K1" s="106"/>
      <c r="L1" s="107"/>
      <c r="M1" s="16"/>
    </row>
    <row r="2" spans="1:13" s="17" customFormat="1" ht="106.5" customHeight="1" x14ac:dyDescent="0.2">
      <c r="A2" s="100"/>
      <c r="B2" s="102"/>
      <c r="C2" s="104"/>
      <c r="D2" s="55" t="s">
        <v>21</v>
      </c>
      <c r="E2" s="55" t="s">
        <v>22</v>
      </c>
      <c r="F2" s="55" t="s">
        <v>23</v>
      </c>
      <c r="G2" s="55" t="s">
        <v>24</v>
      </c>
      <c r="H2" s="56" t="s">
        <v>29</v>
      </c>
      <c r="I2" s="56" t="s">
        <v>30</v>
      </c>
      <c r="J2" s="61" t="s">
        <v>26</v>
      </c>
      <c r="K2" s="61" t="s">
        <v>25</v>
      </c>
      <c r="L2" s="61" t="s">
        <v>32</v>
      </c>
      <c r="M2" s="18"/>
    </row>
    <row r="3" spans="1:13" s="17" customFormat="1" ht="12.75" x14ac:dyDescent="0.2">
      <c r="A3" s="19" t="s">
        <v>96</v>
      </c>
      <c r="B3" s="20" t="s">
        <v>105</v>
      </c>
      <c r="C3" s="21">
        <v>20</v>
      </c>
      <c r="D3" s="57">
        <f>'6 А'!Q10</f>
        <v>0</v>
      </c>
      <c r="E3" s="57">
        <f>'6 А'!Q9</f>
        <v>10</v>
      </c>
      <c r="F3" s="57">
        <f>'6 А'!Q8</f>
        <v>10</v>
      </c>
      <c r="G3" s="57">
        <f>'6 А'!Q7</f>
        <v>0</v>
      </c>
      <c r="H3" s="58">
        <f>'6 А'!R13</f>
        <v>60.606060606060609</v>
      </c>
      <c r="I3" s="58">
        <f>'6 А'!R14</f>
        <v>30.303030303030305</v>
      </c>
      <c r="J3" s="62">
        <f>'6 А'!R15</f>
        <v>6.85</v>
      </c>
      <c r="K3" s="62">
        <f>'6 А'!R16</f>
        <v>3.5</v>
      </c>
      <c r="L3" s="62">
        <f>'6 А'!R17</f>
        <v>45.666666666666671</v>
      </c>
      <c r="M3" s="22"/>
    </row>
    <row r="4" spans="1:13" s="17" customFormat="1" ht="12.75" x14ac:dyDescent="0.2">
      <c r="A4" s="19" t="s">
        <v>97</v>
      </c>
      <c r="B4" s="23" t="s">
        <v>105</v>
      </c>
      <c r="C4" s="21">
        <v>18</v>
      </c>
      <c r="D4" s="57">
        <f>'6 Б'!Q10</f>
        <v>0</v>
      </c>
      <c r="E4" s="57">
        <f>'6 Б'!Q9</f>
        <v>8</v>
      </c>
      <c r="F4" s="57">
        <f>'6 Б'!Q8</f>
        <v>10</v>
      </c>
      <c r="G4" s="57">
        <f>'6 Б'!Q7</f>
        <v>0</v>
      </c>
      <c r="H4" s="58">
        <f>'6 А'!R13</f>
        <v>60.606060606060609</v>
      </c>
      <c r="I4" s="58">
        <f>'6 Б'!R14</f>
        <v>24.242424242424242</v>
      </c>
      <c r="J4" s="62">
        <f>'6 Б'!R15</f>
        <v>6.833333333333333</v>
      </c>
      <c r="K4" s="62">
        <f>'6 Б'!R16</f>
        <v>3.4444444444444446</v>
      </c>
      <c r="L4" s="62">
        <f>'6 Б'!R17</f>
        <v>45.55555555555555</v>
      </c>
      <c r="M4" s="22"/>
    </row>
    <row r="5" spans="1:13" s="17" customFormat="1" ht="12.75" x14ac:dyDescent="0.2">
      <c r="A5" s="25" t="s">
        <v>54</v>
      </c>
      <c r="B5" s="26" t="s">
        <v>27</v>
      </c>
      <c r="C5" s="24">
        <f>SUM(C3:C4)</f>
        <v>38</v>
      </c>
      <c r="D5" s="59">
        <f>SUM(D3:D4)</f>
        <v>0</v>
      </c>
      <c r="E5" s="59">
        <f>SUM(E3:E4)</f>
        <v>18</v>
      </c>
      <c r="F5" s="59">
        <f>SUM(F3:F4)</f>
        <v>20</v>
      </c>
      <c r="G5" s="59">
        <f>SUM(G3:G4)</f>
        <v>0</v>
      </c>
      <c r="H5" s="60">
        <f>'1'!N59</f>
        <v>100</v>
      </c>
      <c r="I5" s="60">
        <f>'1'!N60</f>
        <v>47.368421052631575</v>
      </c>
      <c r="J5" s="63">
        <f>'1'!N61</f>
        <v>6.8421052631578947</v>
      </c>
      <c r="K5" s="63">
        <f>'1'!N62</f>
        <v>3.4736842105263159</v>
      </c>
      <c r="L5" s="63">
        <f>'1'!N63</f>
        <v>45.614035087719301</v>
      </c>
      <c r="M5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6 А</vt:lpstr>
      <vt:lpstr>6 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2023-01-15T18:01:42Z</dcterms:modified>
</cp:coreProperties>
</file>