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6608" windowHeight="7992" tabRatio="608" activeTab="5"/>
  </bookViews>
  <sheets>
    <sheet name="1" sheetId="4" r:id="rId1"/>
    <sheet name="2" sheetId="5" r:id="rId2"/>
    <sheet name="уровни" sheetId="13" r:id="rId3"/>
    <sheet name="4А" sheetId="11" r:id="rId4"/>
    <sheet name="4Б" sheetId="18" r:id="rId5"/>
    <sheet name="показатели" sheetId="6" r:id="rId6"/>
    <sheet name="отметки" sheetId="14" r:id="rId7"/>
    <sheet name="качество" sheetId="15" r:id="rId8"/>
    <sheet name="процент вып-я" sheetId="16" r:id="rId9"/>
    <sheet name="задания" sheetId="17" r:id="rId10"/>
  </sheets>
  <externalReferences>
    <externalReference r:id="rId11"/>
  </externalReferences>
  <definedNames>
    <definedName name="_xlnm._FilterDatabase" localSheetId="0" hidden="1">'1'!$E$3:$V$41</definedName>
    <definedName name="_xlnm.Print_Area" localSheetId="0">'1'!$A$2:$V$59</definedName>
  </definedNames>
  <calcPr calcId="145621"/>
</workbook>
</file>

<file path=xl/calcChain.xml><?xml version="1.0" encoding="utf-8"?>
<calcChain xmlns="http://schemas.openxmlformats.org/spreadsheetml/2006/main">
  <c r="C17" i="5" l="1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4" i="6" l="1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U25" i="18"/>
  <c r="T25" i="18"/>
  <c r="Z16" i="18"/>
  <c r="K4" i="6" s="1"/>
  <c r="Z15" i="18"/>
  <c r="J4" i="6" s="1"/>
  <c r="Y10" i="18"/>
  <c r="Z10" i="18" s="1"/>
  <c r="Y9" i="18"/>
  <c r="E4" i="6" s="1"/>
  <c r="Y8" i="18"/>
  <c r="Z8" i="18" s="1"/>
  <c r="Y7" i="18"/>
  <c r="Z7" i="18" s="1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AL4" i="18"/>
  <c r="AK4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S1" i="18"/>
  <c r="S25" i="18" s="1"/>
  <c r="R1" i="18"/>
  <c r="AK2" i="18" s="1"/>
  <c r="Q1" i="18"/>
  <c r="Q25" i="18" s="1"/>
  <c r="P1" i="18"/>
  <c r="P25" i="18" s="1"/>
  <c r="O1" i="18"/>
  <c r="O25" i="18" s="1"/>
  <c r="N1" i="18"/>
  <c r="AG2" i="18" s="1"/>
  <c r="M1" i="18"/>
  <c r="M25" i="18" s="1"/>
  <c r="L1" i="18"/>
  <c r="L25" i="18" s="1"/>
  <c r="K1" i="18"/>
  <c r="AD2" i="18" s="1"/>
  <c r="J1" i="18"/>
  <c r="AC2" i="18" s="1"/>
  <c r="I1" i="18"/>
  <c r="I25" i="18" s="1"/>
  <c r="H1" i="18"/>
  <c r="H25" i="18" s="1"/>
  <c r="G1" i="18"/>
  <c r="G25" i="18" s="1"/>
  <c r="F1" i="18"/>
  <c r="Y2" i="18" s="1"/>
  <c r="E1" i="18"/>
  <c r="E25" i="18" s="1"/>
  <c r="F1" i="11"/>
  <c r="G1" i="11"/>
  <c r="H1" i="11"/>
  <c r="I1" i="11"/>
  <c r="J1" i="11"/>
  <c r="K1" i="11"/>
  <c r="L1" i="11"/>
  <c r="M1" i="11"/>
  <c r="N1" i="11"/>
  <c r="O1" i="11"/>
  <c r="P1" i="11"/>
  <c r="AI2" i="11" s="1"/>
  <c r="H14" i="5" s="1"/>
  <c r="Q1" i="11"/>
  <c r="AJ2" i="11" s="1"/>
  <c r="H15" i="5" s="1"/>
  <c r="R1" i="11"/>
  <c r="AK2" i="11" s="1"/>
  <c r="H16" i="5" s="1"/>
  <c r="S1" i="11"/>
  <c r="S26" i="11" s="1"/>
  <c r="E1" i="11"/>
  <c r="AI4" i="11"/>
  <c r="AJ4" i="11"/>
  <c r="AK4" i="11"/>
  <c r="AL4" i="11"/>
  <c r="AI5" i="11"/>
  <c r="AJ5" i="11"/>
  <c r="AK5" i="11"/>
  <c r="AL5" i="11"/>
  <c r="Y7" i="11"/>
  <c r="R26" i="11"/>
  <c r="S28" i="11"/>
  <c r="R28" i="11"/>
  <c r="Q28" i="11"/>
  <c r="U50" i="4"/>
  <c r="V50" i="4" s="1"/>
  <c r="V1" i="4"/>
  <c r="Q41" i="4"/>
  <c r="R41" i="4"/>
  <c r="S41" i="4"/>
  <c r="Q44" i="4"/>
  <c r="J15" i="5" s="1"/>
  <c r="G15" i="5" s="1"/>
  <c r="R44" i="4"/>
  <c r="J16" i="5" s="1"/>
  <c r="G16" i="5" s="1"/>
  <c r="S44" i="4"/>
  <c r="J17" i="5" s="1"/>
  <c r="G17" i="5" s="1"/>
  <c r="Q46" i="4"/>
  <c r="R46" i="4"/>
  <c r="S46" i="4"/>
  <c r="Q47" i="4"/>
  <c r="R47" i="4"/>
  <c r="S47" i="4"/>
  <c r="AK3" i="18" l="1"/>
  <c r="Y3" i="18"/>
  <c r="AC3" i="18"/>
  <c r="AG3" i="18"/>
  <c r="F4" i="6"/>
  <c r="D4" i="6"/>
  <c r="Z9" i="18"/>
  <c r="AI2" i="18"/>
  <c r="AI3" i="18" s="1"/>
  <c r="AA2" i="18"/>
  <c r="AA3" i="18" s="1"/>
  <c r="Z2" i="18"/>
  <c r="Z3" i="18" s="1"/>
  <c r="AH2" i="18"/>
  <c r="AH3" i="18" s="1"/>
  <c r="Z13" i="18"/>
  <c r="G4" i="6"/>
  <c r="AD3" i="18"/>
  <c r="I9" i="5"/>
  <c r="J25" i="18"/>
  <c r="K25" i="18"/>
  <c r="I8" i="5"/>
  <c r="I16" i="5"/>
  <c r="AL2" i="11"/>
  <c r="H17" i="5" s="1"/>
  <c r="AL2" i="18"/>
  <c r="F25" i="18"/>
  <c r="N25" i="18"/>
  <c r="R25" i="18"/>
  <c r="I4" i="5"/>
  <c r="I12" i="5"/>
  <c r="V6" i="4"/>
  <c r="AE2" i="18"/>
  <c r="Z14" i="18"/>
  <c r="I4" i="6" s="1"/>
  <c r="X2" i="18"/>
  <c r="AB2" i="18"/>
  <c r="AF2" i="18"/>
  <c r="AJ2" i="18"/>
  <c r="V1" i="18"/>
  <c r="Q26" i="11"/>
  <c r="AK3" i="11"/>
  <c r="AJ3" i="11"/>
  <c r="AI3" i="11"/>
  <c r="Q45" i="4"/>
  <c r="R45" i="4"/>
  <c r="S45" i="4"/>
  <c r="P28" i="11"/>
  <c r="O28" i="11"/>
  <c r="N28" i="11"/>
  <c r="M28" i="11"/>
  <c r="L28" i="11"/>
  <c r="K28" i="11"/>
  <c r="J28" i="11"/>
  <c r="I28" i="11"/>
  <c r="H28" i="11"/>
  <c r="G28" i="11"/>
  <c r="F28" i="11"/>
  <c r="E28" i="11"/>
  <c r="I14" i="5" l="1"/>
  <c r="I6" i="5"/>
  <c r="I13" i="5"/>
  <c r="I5" i="5"/>
  <c r="AL3" i="11"/>
  <c r="X3" i="18"/>
  <c r="I3" i="5"/>
  <c r="AJ3" i="18"/>
  <c r="I15" i="5"/>
  <c r="AL3" i="18"/>
  <c r="I17" i="5"/>
  <c r="AF3" i="18"/>
  <c r="I11" i="5"/>
  <c r="AE3" i="18"/>
  <c r="I10" i="5"/>
  <c r="AB3" i="18"/>
  <c r="I7" i="5"/>
  <c r="V23" i="18"/>
  <c r="V11" i="18"/>
  <c r="V7" i="18"/>
  <c r="V21" i="18"/>
  <c r="V9" i="18"/>
  <c r="V22" i="18"/>
  <c r="V18" i="18"/>
  <c r="V14" i="18"/>
  <c r="V10" i="18"/>
  <c r="V24" i="18"/>
  <c r="V20" i="18"/>
  <c r="V17" i="18"/>
  <c r="V15" i="18"/>
  <c r="V13" i="18"/>
  <c r="V8" i="18"/>
  <c r="V6" i="18"/>
  <c r="V19" i="18"/>
  <c r="V16" i="18"/>
  <c r="V12" i="18"/>
  <c r="F44" i="4"/>
  <c r="J4" i="5" s="1"/>
  <c r="G4" i="5" s="1"/>
  <c r="G44" i="4"/>
  <c r="J5" i="5" s="1"/>
  <c r="G5" i="5" s="1"/>
  <c r="H44" i="4"/>
  <c r="J6" i="5" s="1"/>
  <c r="G6" i="5" s="1"/>
  <c r="I44" i="4"/>
  <c r="J7" i="5" s="1"/>
  <c r="G7" i="5" s="1"/>
  <c r="J44" i="4"/>
  <c r="J8" i="5" s="1"/>
  <c r="G8" i="5" s="1"/>
  <c r="K44" i="4"/>
  <c r="J9" i="5" s="1"/>
  <c r="G9" i="5" s="1"/>
  <c r="L44" i="4"/>
  <c r="J10" i="5" s="1"/>
  <c r="G10" i="5" s="1"/>
  <c r="M44" i="4"/>
  <c r="J11" i="5" s="1"/>
  <c r="G11" i="5" s="1"/>
  <c r="N44" i="4"/>
  <c r="J12" i="5" s="1"/>
  <c r="G12" i="5" s="1"/>
  <c r="O44" i="4"/>
  <c r="J13" i="5" s="1"/>
  <c r="G13" i="5" s="1"/>
  <c r="P44" i="4"/>
  <c r="J14" i="5" s="1"/>
  <c r="G14" i="5" s="1"/>
  <c r="E44" i="4"/>
  <c r="J3" i="5" s="1"/>
  <c r="G3" i="5" s="1"/>
  <c r="C3" i="6"/>
  <c r="Z16" i="11"/>
  <c r="K3" i="6" s="1"/>
  <c r="Z15" i="11"/>
  <c r="J3" i="6" s="1"/>
  <c r="Y10" i="11"/>
  <c r="Z10" i="11" s="1"/>
  <c r="Y9" i="11"/>
  <c r="Y8" i="11"/>
  <c r="F3" i="6" s="1"/>
  <c r="Z7" i="11"/>
  <c r="AH5" i="11"/>
  <c r="AG5" i="11"/>
  <c r="AF5" i="11"/>
  <c r="AE5" i="11"/>
  <c r="AD5" i="11"/>
  <c r="AC5" i="11"/>
  <c r="AB5" i="11"/>
  <c r="AA5" i="11"/>
  <c r="Z5" i="11"/>
  <c r="Y5" i="11"/>
  <c r="X5" i="11"/>
  <c r="AH4" i="11"/>
  <c r="AG4" i="11"/>
  <c r="AF4" i="11"/>
  <c r="AE4" i="11"/>
  <c r="AD4" i="11"/>
  <c r="AC4" i="11"/>
  <c r="AB4" i="11"/>
  <c r="AA4" i="11"/>
  <c r="Z4" i="11"/>
  <c r="Y4" i="11"/>
  <c r="X4" i="11"/>
  <c r="AH2" i="11"/>
  <c r="H13" i="5" s="1"/>
  <c r="AG2" i="11"/>
  <c r="H12" i="5" s="1"/>
  <c r="AF2" i="11"/>
  <c r="H11" i="5" s="1"/>
  <c r="AE2" i="11"/>
  <c r="H10" i="5" s="1"/>
  <c r="AD2" i="11"/>
  <c r="H9" i="5" s="1"/>
  <c r="AC2" i="11"/>
  <c r="H8" i="5" s="1"/>
  <c r="AB2" i="11"/>
  <c r="H7" i="5" s="1"/>
  <c r="AA2" i="11"/>
  <c r="H6" i="5" s="1"/>
  <c r="Z2" i="11"/>
  <c r="H5" i="5" s="1"/>
  <c r="Y2" i="11"/>
  <c r="H4" i="5" s="1"/>
  <c r="X2" i="11"/>
  <c r="H3" i="5" s="1"/>
  <c r="U26" i="11"/>
  <c r="T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V1" i="11"/>
  <c r="V6" i="11" s="1"/>
  <c r="F46" i="4"/>
  <c r="G46" i="4"/>
  <c r="H46" i="4"/>
  <c r="I46" i="4"/>
  <c r="J46" i="4"/>
  <c r="K46" i="4"/>
  <c r="L46" i="4"/>
  <c r="M46" i="4"/>
  <c r="N46" i="4"/>
  <c r="O46" i="4"/>
  <c r="P46" i="4"/>
  <c r="E46" i="4"/>
  <c r="U41" i="4"/>
  <c r="T41" i="4"/>
  <c r="Z24" i="18" l="1"/>
  <c r="AA24" i="18"/>
  <c r="Z20" i="18"/>
  <c r="Z17" i="18"/>
  <c r="L4" i="6" s="1"/>
  <c r="Z12" i="18"/>
  <c r="V25" i="18"/>
  <c r="V8" i="11"/>
  <c r="V12" i="11"/>
  <c r="V20" i="11"/>
  <c r="V24" i="11"/>
  <c r="V9" i="11"/>
  <c r="V13" i="11"/>
  <c r="V17" i="11"/>
  <c r="V21" i="11"/>
  <c r="V25" i="11"/>
  <c r="V10" i="11"/>
  <c r="V14" i="11"/>
  <c r="V18" i="11"/>
  <c r="V22" i="11"/>
  <c r="V7" i="11"/>
  <c r="V11" i="11"/>
  <c r="Z24" i="11" s="1"/>
  <c r="V15" i="11"/>
  <c r="V19" i="11"/>
  <c r="V23" i="11"/>
  <c r="V16" i="11"/>
  <c r="Z3" i="11"/>
  <c r="AD3" i="11"/>
  <c r="AH3" i="11"/>
  <c r="AA3" i="11"/>
  <c r="AE3" i="11"/>
  <c r="X3" i="11"/>
  <c r="AB3" i="11"/>
  <c r="AF3" i="11"/>
  <c r="Z14" i="11"/>
  <c r="I3" i="6" s="1"/>
  <c r="Y3" i="11"/>
  <c r="AC3" i="11"/>
  <c r="AG3" i="11"/>
  <c r="Z13" i="11"/>
  <c r="D3" i="6"/>
  <c r="E3" i="6"/>
  <c r="G3" i="6"/>
  <c r="Z8" i="11"/>
  <c r="Z9" i="11"/>
  <c r="V59" i="4"/>
  <c r="K5" i="6" s="1"/>
  <c r="V58" i="4"/>
  <c r="J5" i="6" s="1"/>
  <c r="U53" i="4"/>
  <c r="V53" i="4" s="1"/>
  <c r="U52" i="4"/>
  <c r="U51" i="4"/>
  <c r="V51" i="4" s="1"/>
  <c r="H3" i="6" l="1"/>
  <c r="H4" i="6"/>
  <c r="Z21" i="18"/>
  <c r="AA20" i="18"/>
  <c r="Z20" i="11"/>
  <c r="AA24" i="11"/>
  <c r="Z12" i="11"/>
  <c r="Z17" i="11"/>
  <c r="L3" i="6" s="1"/>
  <c r="V26" i="11"/>
  <c r="V57" i="4"/>
  <c r="I5" i="6" s="1"/>
  <c r="C5" i="6"/>
  <c r="V52" i="4"/>
  <c r="V56" i="4"/>
  <c r="H5" i="6" s="1"/>
  <c r="G5" i="6"/>
  <c r="F5" i="6"/>
  <c r="D5" i="6"/>
  <c r="E5" i="6"/>
  <c r="AA21" i="18" l="1"/>
  <c r="Z22" i="18"/>
  <c r="Z21" i="11"/>
  <c r="AA20" i="11"/>
  <c r="F47" i="4"/>
  <c r="G47" i="4"/>
  <c r="H47" i="4"/>
  <c r="I47" i="4"/>
  <c r="J47" i="4"/>
  <c r="K47" i="4"/>
  <c r="L47" i="4"/>
  <c r="M47" i="4"/>
  <c r="N47" i="4"/>
  <c r="O47" i="4"/>
  <c r="P47" i="4"/>
  <c r="E47" i="4"/>
  <c r="F41" i="4"/>
  <c r="G41" i="4"/>
  <c r="H41" i="4"/>
  <c r="I41" i="4"/>
  <c r="J41" i="4"/>
  <c r="K41" i="4"/>
  <c r="L41" i="4"/>
  <c r="M41" i="4"/>
  <c r="N41" i="4"/>
  <c r="O41" i="4"/>
  <c r="P41" i="4"/>
  <c r="E41" i="4"/>
  <c r="AA22" i="18" l="1"/>
  <c r="Z23" i="18"/>
  <c r="AA23" i="18" s="1"/>
  <c r="Z22" i="11"/>
  <c r="AA21" i="11"/>
  <c r="V7" i="4"/>
  <c r="V9" i="4"/>
  <c r="V11" i="4"/>
  <c r="V13" i="4"/>
  <c r="V15" i="4"/>
  <c r="V17" i="4"/>
  <c r="V19" i="4"/>
  <c r="V21" i="4"/>
  <c r="V23" i="4"/>
  <c r="V8" i="4"/>
  <c r="V10" i="4"/>
  <c r="V12" i="4"/>
  <c r="V14" i="4"/>
  <c r="V16" i="4"/>
  <c r="V18" i="4"/>
  <c r="V20" i="4"/>
  <c r="V22" i="4"/>
  <c r="V24" i="4"/>
  <c r="M45" i="4"/>
  <c r="I45" i="4"/>
  <c r="E45" i="4"/>
  <c r="P45" i="4"/>
  <c r="L45" i="4"/>
  <c r="H45" i="4"/>
  <c r="O45" i="4"/>
  <c r="K45" i="4"/>
  <c r="G45" i="4"/>
  <c r="N45" i="4"/>
  <c r="J45" i="4"/>
  <c r="F45" i="4"/>
  <c r="V35" i="4"/>
  <c r="V27" i="4"/>
  <c r="V38" i="4"/>
  <c r="V34" i="4"/>
  <c r="V30" i="4"/>
  <c r="V26" i="4"/>
  <c r="V37" i="4"/>
  <c r="V33" i="4"/>
  <c r="V29" i="4"/>
  <c r="V25" i="4"/>
  <c r="V39" i="4"/>
  <c r="V31" i="4"/>
  <c r="V40" i="4"/>
  <c r="V36" i="4"/>
  <c r="V32" i="4"/>
  <c r="V28" i="4"/>
  <c r="V55" i="4" l="1"/>
  <c r="Z23" i="11"/>
  <c r="AA23" i="11" s="1"/>
  <c r="AA22" i="11"/>
  <c r="J60" i="4"/>
  <c r="K60" i="4" s="1"/>
  <c r="J56" i="4"/>
  <c r="K56" i="4" s="1"/>
  <c r="V41" i="4"/>
  <c r="V60" i="4"/>
  <c r="L5" i="6" s="1"/>
  <c r="J57" i="4" l="1"/>
  <c r="K57" i="4" l="1"/>
  <c r="J58" i="4"/>
  <c r="K58" i="4" l="1"/>
  <c r="J59" i="4"/>
  <c r="K59" i="4" s="1"/>
</calcChain>
</file>

<file path=xl/sharedStrings.xml><?xml version="1.0" encoding="utf-8"?>
<sst xmlns="http://schemas.openxmlformats.org/spreadsheetml/2006/main" count="438" uniqueCount="109">
  <si>
    <t>N</t>
  </si>
  <si>
    <t>Фамилия</t>
  </si>
  <si>
    <t>Класс</t>
  </si>
  <si>
    <t>Вариант</t>
  </si>
  <si>
    <t>Первичный балл</t>
  </si>
  <si>
    <t>Отметка</t>
  </si>
  <si>
    <t>Выполнение заданий</t>
  </si>
  <si>
    <t>% вып-я</t>
  </si>
  <si>
    <t>не справились</t>
  </si>
  <si>
    <t>не приступали</t>
  </si>
  <si>
    <t>писало работу</t>
  </si>
  <si>
    <t>справились без ошибок</t>
  </si>
  <si>
    <t>допустили ошибки</t>
  </si>
  <si>
    <t>отметка 2</t>
  </si>
  <si>
    <t>отметка 3</t>
  </si>
  <si>
    <t>отметка 4</t>
  </si>
  <si>
    <t>отметка 5</t>
  </si>
  <si>
    <t>уровень обученности</t>
  </si>
  <si>
    <t>средняя отметка</t>
  </si>
  <si>
    <t>ФИО учителя</t>
  </si>
  <si>
    <t>Кол-во учащихся</t>
  </si>
  <si>
    <t>"5"</t>
  </si>
  <si>
    <t>"4"</t>
  </si>
  <si>
    <t>"3"</t>
  </si>
  <si>
    <t>"2"</t>
  </si>
  <si>
    <t>Средний оценочный балл</t>
  </si>
  <si>
    <t>Средний тестовый балл</t>
  </si>
  <si>
    <t>ИТОГО</t>
  </si>
  <si>
    <t>4А</t>
  </si>
  <si>
    <t>4Б</t>
  </si>
  <si>
    <t>средний тестовый балл</t>
  </si>
  <si>
    <t>Уровень обученности</t>
  </si>
  <si>
    <t>Качество обученности</t>
  </si>
  <si>
    <t>качество обученности</t>
  </si>
  <si>
    <t>Средний процент выполнения</t>
  </si>
  <si>
    <t xml:space="preserve">№ задания </t>
  </si>
  <si>
    <t>справились без ошибок (в %)</t>
  </si>
  <si>
    <t>Максимум</t>
  </si>
  <si>
    <t>класс</t>
  </si>
  <si>
    <t>По ОО</t>
  </si>
  <si>
    <t>По региону</t>
  </si>
  <si>
    <t>По России</t>
  </si>
  <si>
    <t>Максимум за задание</t>
  </si>
  <si>
    <t xml:space="preserve">проверяемые требования (умения) </t>
  </si>
  <si>
    <t xml:space="preserve">Итоги </t>
  </si>
  <si>
    <t>справились c ошибками (в %)</t>
  </si>
  <si>
    <t>ВЫСОКИЙ</t>
  </si>
  <si>
    <t>ПОВЫШЕННЫЙ</t>
  </si>
  <si>
    <t>БАЗОВЫЙ</t>
  </si>
  <si>
    <t>ПОНИЖЕННЫЙ</t>
  </si>
  <si>
    <t>НЕДОСТАТОЧНЫЙ</t>
  </si>
  <si>
    <t>%</t>
  </si>
  <si>
    <t>кол-во</t>
  </si>
  <si>
    <t>уровень</t>
  </si>
  <si>
    <t>набрали МАХ</t>
  </si>
  <si>
    <t>средний % вып-я</t>
  </si>
  <si>
    <t>среднее</t>
  </si>
  <si>
    <t>1. 1. Умение выполнять арифметические действия с числами и числовыми выражениями. Выполнять устно сложение, вычитание, умножение и деление однозначных, двузначных и трехзначных чисел в случаях, сводимых к действиям в пределах 100 (в том числе с нулем и числом 1).</t>
  </si>
  <si>
    <t>2. 2. Умение выполнять арифметические действия с числами и числовыми выражениями. Вычислять значение числового выражения (содержащего 2–3 арифметических действия, со скобками и без скобок).</t>
  </si>
  <si>
    <t>3. 3.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Решать арифметическим способом (в 1–2 действия) учебные задачи и задачи, связанные с повседневной жизнью.</t>
  </si>
  <si>
    <t>4. 4.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сантиметр,сантиметр – миллиметр).</t>
  </si>
  <si>
    <t>5.1. 5.1. Умение исследовать, распознавать геометрические фигуры. Вычислять периметр треугольника, прямоугольника и квадрата, площадь прямоугольника и квадрата.</t>
  </si>
  <si>
    <t>5.2. 5.2.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</t>
  </si>
  <si>
    <t>6.1. 6.1. Умение работать с таблицами, схемами, графиками диаграммами. Читать несложные готовые таблицы.</t>
  </si>
  <si>
    <t>6.2. 6.2. Умение работать с таблицами, схемами, графиками диаграммами, анализировать и интерпретировать данные. Сравнивать и обобщать информацию, представленную в строках и столбцах несложных таблиц и диаграмм.</t>
  </si>
  <si>
    <t>7. 7. Умение выполнять арифметические действия с числами и числовыми выражениями. Выполнять письменно действия с многозначными числами (сложение, вычитание, умножение и деление на однозначное, двузначное числа в пределах 10 000) с использованием таблиц сложения и умножения чисел, алгоритмов письменных арифметических действий (в том числе деления с остатком).</t>
  </si>
  <si>
    <t>8. 8.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
решать задачи в 3–4 действия.</t>
  </si>
  <si>
    <t>9.1. 9.1.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</t>
  </si>
  <si>
    <t>9.2. 9.2.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</t>
  </si>
  <si>
    <t xml:space="preserve">10. 10. Овладение основами логического и алгоритмического мышления 
Собирать, представлять, интерпретировать информацию.
</t>
  </si>
  <si>
    <t>11. 11. Овладение основами пространственного воображения. Описывать взаимное расположение предметов в пространстве и на плоскости.</t>
  </si>
  <si>
    <t>12. 12. Овладение основами логического и алгоритмического мышления. 
Решать задачи в 3–4 действия.</t>
  </si>
  <si>
    <t>Агарков</t>
  </si>
  <si>
    <t>Галченко</t>
  </si>
  <si>
    <t>Джалилова</t>
  </si>
  <si>
    <t>Колчин</t>
  </si>
  <si>
    <t>Комарова</t>
  </si>
  <si>
    <t>Конакова</t>
  </si>
  <si>
    <t>Кондалов</t>
  </si>
  <si>
    <t>Леонова</t>
  </si>
  <si>
    <t>Малышева</t>
  </si>
  <si>
    <t>Моськин</t>
  </si>
  <si>
    <t>Осипова В</t>
  </si>
  <si>
    <t>Петрова</t>
  </si>
  <si>
    <t>Пчелинцев</t>
  </si>
  <si>
    <t>Ромашина</t>
  </si>
  <si>
    <t>Рыков</t>
  </si>
  <si>
    <t>Сандрухин</t>
  </si>
  <si>
    <t>Терсков</t>
  </si>
  <si>
    <t>Любимов</t>
  </si>
  <si>
    <t>Бахтиёри</t>
  </si>
  <si>
    <t>Белов</t>
  </si>
  <si>
    <t>Бухариев</t>
  </si>
  <si>
    <t>Вихрева</t>
  </si>
  <si>
    <t>Гончар</t>
  </si>
  <si>
    <t>Жукова</t>
  </si>
  <si>
    <t>Карсунцев</t>
  </si>
  <si>
    <t>Клёнин</t>
  </si>
  <si>
    <t>Кожухов</t>
  </si>
  <si>
    <t>Кондратьев</t>
  </si>
  <si>
    <t>Кудряшов</t>
  </si>
  <si>
    <t>Кузнецова</t>
  </si>
  <si>
    <t>Кузьмина</t>
  </si>
  <si>
    <t>Кутев</t>
  </si>
  <si>
    <t>Рахимов</t>
  </si>
  <si>
    <t>Сидорина</t>
  </si>
  <si>
    <t>Шабаев</t>
  </si>
  <si>
    <t>Щербакова Н.Н.</t>
  </si>
  <si>
    <t>Исаева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</si>
</sst>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shrinkToFit="1"/>
    </xf>
    <xf numFmtId="0" fontId="0" fillId="2" borderId="1" xfId="0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shrinkToFit="1"/>
    </xf>
    <xf numFmtId="0" fontId="0" fillId="5" borderId="1" xfId="0" applyFill="1" applyBorder="1"/>
    <xf numFmtId="164" fontId="0" fillId="5" borderId="1" xfId="0" applyNumberFormat="1" applyFill="1" applyBorder="1" applyAlignment="1">
      <alignment shrinkToFit="1"/>
    </xf>
    <xf numFmtId="164" fontId="0" fillId="2" borderId="1" xfId="0" applyNumberFormat="1" applyFill="1" applyBorder="1" applyAlignment="1">
      <alignment shrinkToFit="1"/>
    </xf>
    <xf numFmtId="0" fontId="0" fillId="3" borderId="1" xfId="0" applyFill="1" applyBorder="1"/>
    <xf numFmtId="164" fontId="0" fillId="3" borderId="1" xfId="0" applyNumberFormat="1" applyFill="1" applyBorder="1" applyAlignment="1">
      <alignment shrinkToFi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/>
    <xf numFmtId="0" fontId="4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5" fillId="0" borderId="1" xfId="0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1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/>
    </xf>
    <xf numFmtId="164" fontId="5" fillId="6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textRotation="90" wrapText="1"/>
    </xf>
    <xf numFmtId="164" fontId="5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0" fillId="5" borderId="1" xfId="0" applyFill="1" applyBorder="1" applyAlignment="1">
      <alignment horizontal="right" shrinkToFit="1"/>
    </xf>
    <xf numFmtId="0" fontId="0" fillId="4" borderId="1" xfId="0" applyFill="1" applyBorder="1" applyAlignment="1">
      <alignment horizontal="right" shrinkToFit="1"/>
    </xf>
    <xf numFmtId="164" fontId="0" fillId="0" borderId="1" xfId="0" applyNumberFormat="1" applyBorder="1" applyAlignment="1">
      <alignment horizontal="center" shrinkToFit="1"/>
    </xf>
    <xf numFmtId="0" fontId="13" fillId="0" borderId="1" xfId="0" applyFont="1" applyBorder="1" applyAlignment="1">
      <alignment horizontal="left" textRotation="90" wrapText="1"/>
    </xf>
    <xf numFmtId="0" fontId="0" fillId="3" borderId="1" xfId="0" applyFill="1" applyBorder="1" applyAlignment="1">
      <alignment horizontal="center" vertical="center"/>
    </xf>
    <xf numFmtId="0" fontId="14" fillId="0" borderId="8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5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sharedStrings" Target="sharedString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2">
                    <a:lumMod val="75000"/>
                  </a:schemeClr>
                </a:solidFill>
              </a:defRPr>
            </a:pPr>
            <a:r>
              <a:rPr lang="ru-RU" sz="2400">
                <a:solidFill>
                  <a:schemeClr val="tx2">
                    <a:lumMod val="75000"/>
                  </a:schemeClr>
                </a:solidFill>
              </a:rPr>
              <a:t>Уровни образовательных достижений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rgbClr val="FFFF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Lbls>
            <c:dLbl>
              <c:idx val="3"/>
              <c:layout>
                <c:manualLayout>
                  <c:x val="-1.2288242828579331E-2"/>
                  <c:y val="4.17794973531701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'1'!$E$56:$I$60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'1'!$K$56:$K$60</c:f>
              <c:numCache>
                <c:formatCode>0.0</c:formatCode>
                <c:ptCount val="5"/>
                <c:pt idx="0">
                  <c:v>2.8571428571428572</c:v>
                </c:pt>
                <c:pt idx="1">
                  <c:v>0</c:v>
                </c:pt>
                <c:pt idx="2">
                  <c:v>20</c:v>
                </c:pt>
                <c:pt idx="3">
                  <c:v>31.428571428571427</c:v>
                </c:pt>
                <c:pt idx="4">
                  <c:v>45.714285714285715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 sz="1600" b="1"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'4А'!$X$20:$Y$24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'4А'!$AA$20:$AA$24</c:f>
              <c:numCache>
                <c:formatCode>0.0</c:formatCode>
                <c:ptCount val="5"/>
                <c:pt idx="0">
                  <c:v>5.5555555555555554</c:v>
                </c:pt>
                <c:pt idx="1">
                  <c:v>0</c:v>
                </c:pt>
                <c:pt idx="2">
                  <c:v>16.666666666666664</c:v>
                </c:pt>
                <c:pt idx="3">
                  <c:v>22.222222222222221</c:v>
                </c:pt>
                <c:pt idx="4">
                  <c:v>38.888888888888893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Уровень</a:t>
            </a:r>
            <a:r>
              <a:rPr lang="ru-RU" baseline="0"/>
              <a:t> образовательных достижений в классе</a:t>
            </a:r>
            <a:endParaRPr lang="ru-RU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'4Б'!$X$20:$Y$24</c:f>
              <c:strCache>
                <c:ptCount val="5"/>
                <c:pt idx="0">
                  <c:v>ВЫСОКИЙ</c:v>
                </c:pt>
                <c:pt idx="1">
                  <c:v>ПОВЫШЕННЫЙ</c:v>
                </c:pt>
                <c:pt idx="2">
                  <c:v>БАЗОВЫЙ</c:v>
                </c:pt>
                <c:pt idx="3">
                  <c:v>ПОНИЖЕННЫЙ</c:v>
                </c:pt>
                <c:pt idx="4">
                  <c:v>НЕДОСТАТОЧНЫЙ</c:v>
                </c:pt>
              </c:strCache>
            </c:strRef>
          </c:cat>
          <c:val>
            <c:numRef>
              <c:f>'4Б'!$AA$20:$AA$24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23.52941176470588</c:v>
                </c:pt>
                <c:pt idx="3">
                  <c:v>41.17647058823529</c:v>
                </c:pt>
                <c:pt idx="4">
                  <c:v>35.294117647058826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отметки</a:t>
            </a:r>
          </a:p>
        </c:rich>
      </c:tx>
      <c:layout>
        <c:manualLayout>
          <c:xMode val="edge"/>
          <c:yMode val="edge"/>
          <c:x val="2.0536631757162815E-2"/>
          <c:y val="2.088974867658508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2000" b="1"/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показатели!$D$2:$G$2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показатели!$D$5:$G$5</c:f>
              <c:numCache>
                <c:formatCode>General</c:formatCode>
                <c:ptCount val="4"/>
                <c:pt idx="0">
                  <c:v>1</c:v>
                </c:pt>
                <c:pt idx="1">
                  <c:v>18</c:v>
                </c:pt>
                <c:pt idx="2">
                  <c:v>16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показатели!$H$2</c:f>
              <c:strCache>
                <c:ptCount val="1"/>
                <c:pt idx="0">
                  <c:v>Уровень обученности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4А</c:v>
                </c:pt>
                <c:pt idx="1">
                  <c:v>4Б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показатели!$H$3:$H$5</c:f>
              <c:numCache>
                <c:formatCode>0.0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показатели!$I$2</c:f>
              <c:strCache>
                <c:ptCount val="1"/>
                <c:pt idx="0">
                  <c:v>Качество обученности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2.0480404714298885E-2"/>
                  <c:y val="-1.6711798941267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115044400012302E-2"/>
                  <c:y val="-1.0444874338292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4А</c:v>
                </c:pt>
                <c:pt idx="1">
                  <c:v>4Б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показатели!$I$3:$I$5</c:f>
              <c:numCache>
                <c:formatCode>0.0</c:formatCode>
                <c:ptCount val="3"/>
                <c:pt idx="0">
                  <c:v>44.444444444444443</c:v>
                </c:pt>
                <c:pt idx="1">
                  <c:v>64.705882352941174</c:v>
                </c:pt>
                <c:pt idx="2">
                  <c:v>54.285714285714285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260992"/>
        <c:axId val="90262528"/>
        <c:axId val="0"/>
      </c:bar3DChart>
      <c:catAx>
        <c:axId val="90260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0262528"/>
        <c:crosses val="autoZero"/>
        <c:auto val="1"/>
        <c:lblAlgn val="ctr"/>
        <c:lblOffset val="100"/>
        <c:noMultiLvlLbl val="0"/>
      </c:catAx>
      <c:valAx>
        <c:axId val="90262528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02609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480404714298885E-2"/>
                  <c:y val="-2.5067698411902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749684085725706E-2"/>
                  <c:y val="-2.0889748676585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480404714298885E-2"/>
                  <c:y val="-1.2533849205951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15044400012302E-2"/>
                  <c:y val="-8.3558994706340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5018963457152519E-2"/>
                  <c:y val="-1.4622824073609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показатели!$A$3:$A$5</c:f>
              <c:strCache>
                <c:ptCount val="3"/>
                <c:pt idx="0">
                  <c:v>4А</c:v>
                </c:pt>
                <c:pt idx="1">
                  <c:v>4Б</c:v>
                </c:pt>
                <c:pt idx="2">
                  <c:v>среднее</c:v>
                </c:pt>
              </c:strCache>
            </c:strRef>
          </c:cat>
          <c:val>
            <c:numRef>
              <c:f>показатели!$L$3:$L$5</c:f>
              <c:numCache>
                <c:formatCode>0.0</c:formatCode>
                <c:ptCount val="3"/>
                <c:pt idx="0">
                  <c:v>43.25</c:v>
                </c:pt>
                <c:pt idx="1">
                  <c:v>46.842105263157897</c:v>
                </c:pt>
                <c:pt idx="2">
                  <c:v>50.142857142857146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320896"/>
        <c:axId val="90322432"/>
        <c:axId val="0"/>
      </c:bar3DChart>
      <c:catAx>
        <c:axId val="90320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0322432"/>
        <c:crosses val="autoZero"/>
        <c:auto val="1"/>
        <c:lblAlgn val="ctr"/>
        <c:lblOffset val="100"/>
        <c:noMultiLvlLbl val="0"/>
      </c:catAx>
      <c:valAx>
        <c:axId val="9032243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ru-RU"/>
          </a:p>
        </c:txPr>
        <c:crossAx val="90320896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Выполнение заданий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'2'!$D$2</c:f>
              <c:strCache>
                <c:ptCount val="1"/>
                <c:pt idx="0">
                  <c:v>По ОО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diamond"/>
            <c:size val="5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C00000"/>
                </a:solidFill>
              </a:ln>
            </c:spPr>
          </c:marker>
          <c:dLbls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'1'!$E$4:$S$4</c:f>
              <c:numCache>
                <c:formatCode>General</c:formatCode>
                <c:ptCount val="15"/>
              </c:numCache>
            </c:numRef>
          </c:cat>
          <c:val>
            <c:numRef>
              <c:f>'2'!$D$3:$D$17</c:f>
              <c:numCache>
                <c:formatCode>General</c:formatCode>
                <c:ptCount val="15"/>
                <c:pt idx="0">
                  <c:v>92.86</c:v>
                </c:pt>
                <c:pt idx="1">
                  <c:v>83.33</c:v>
                </c:pt>
                <c:pt idx="2">
                  <c:v>83.33</c:v>
                </c:pt>
                <c:pt idx="3">
                  <c:v>69.05</c:v>
                </c:pt>
                <c:pt idx="4">
                  <c:v>85.71</c:v>
                </c:pt>
                <c:pt idx="5">
                  <c:v>40.479999999999997</c:v>
                </c:pt>
                <c:pt idx="6">
                  <c:v>73.81</c:v>
                </c:pt>
                <c:pt idx="7">
                  <c:v>61.9</c:v>
                </c:pt>
                <c:pt idx="8">
                  <c:v>41.67</c:v>
                </c:pt>
                <c:pt idx="9">
                  <c:v>23.81</c:v>
                </c:pt>
                <c:pt idx="10">
                  <c:v>85.71</c:v>
                </c:pt>
                <c:pt idx="11">
                  <c:v>83.33</c:v>
                </c:pt>
                <c:pt idx="12">
                  <c:v>61.9</c:v>
                </c:pt>
                <c:pt idx="13">
                  <c:v>28.57</c:v>
                </c:pt>
                <c:pt idx="14">
                  <c:v>19.05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61696"/>
        <c:axId val="90463232"/>
      </c:lineChart>
      <c:catAx>
        <c:axId val="9046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0463232"/>
        <c:crosses val="autoZero"/>
        <c:auto val="1"/>
        <c:lblAlgn val="ctr"/>
        <c:lblOffset val="100"/>
        <c:noMultiLvlLbl val="0"/>
      </c:catAx>
      <c:valAx>
        <c:axId val="90463232"/>
        <c:scaling>
          <c:orientation val="minMax"/>
          <c:max val="105"/>
          <c:min val="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crossAx val="90461696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62" workbookViewId="0" zoomToFit="1"/>
  </sheetViews>
  <pageMargins left="0.7" right="0.7" top="0.75" bottom="0.75" header="0.3" footer="0.3"/>
  <pageSetup paperSize="9"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568" cy="60738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450272</xdr:colOff>
      <xdr:row>5</xdr:row>
      <xdr:rowOff>178376</xdr:rowOff>
    </xdr:from>
    <xdr:to>
      <xdr:col>38</xdr:col>
      <xdr:colOff>0</xdr:colOff>
      <xdr:row>24</xdr:row>
      <xdr:rowOff>34636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450272</xdr:colOff>
      <xdr:row>5</xdr:row>
      <xdr:rowOff>178376</xdr:rowOff>
    </xdr:from>
    <xdr:to>
      <xdr:col>38</xdr:col>
      <xdr:colOff>0</xdr:colOff>
      <xdr:row>24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568" cy="60738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568" cy="60738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6568" cy="60738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6568" cy="607387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0.05057</cdr:x>
      <cdr:y>0.52998</cdr:y>
    </cdr:from>
    <cdr:to>
      <cdr:x>0.98483</cdr:x>
      <cdr:y>0.53385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>
          <a:off x="470371" y="322203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0.41455</cdr:y>
    </cdr:from>
    <cdr:to>
      <cdr:x>0.98523</cdr:x>
      <cdr:y>0.41841</cdr:y>
    </cdr:to>
    <cdr:cxnSp macro="">
      <cdr:nvCxnSpPr>
        <cdr:cNvPr id="4" name="Прямая соединительная линия 3"/>
        <cdr:cNvCxnSpPr/>
      </cdr:nvCxnSpPr>
      <cdr:spPr>
        <a:xfrm xmlns:a="http://schemas.openxmlformats.org/drawingml/2006/main">
          <a:off x="474134" y="2520243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3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0.05097</cdr:x>
      <cdr:y>0.33331</cdr:y>
    </cdr:from>
    <cdr:to>
      <cdr:x>0.98523</cdr:x>
      <cdr:y>0.33718</cdr:y>
    </cdr:to>
    <cdr:cxnSp macro="">
      <cdr:nvCxnSpPr>
        <cdr:cNvPr id="5" name="Прямая соединительная линия 4"/>
        <cdr:cNvCxnSpPr/>
      </cdr:nvCxnSpPr>
      <cdr:spPr>
        <a:xfrm xmlns:a="http://schemas.openxmlformats.org/drawingml/2006/main">
          <a:off x="474133" y="2026356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0.0535</cdr:x>
      <cdr:y>0.25014</cdr:y>
    </cdr:from>
    <cdr:to>
      <cdr:x>0.98776</cdr:x>
      <cdr:y>0.254</cdr:y>
    </cdr:to>
    <cdr:cxnSp macro="">
      <cdr:nvCxnSpPr>
        <cdr:cNvPr id="6" name="Прямая соединительная линия 5"/>
        <cdr:cNvCxnSpPr/>
      </cdr:nvCxnSpPr>
      <cdr:spPr>
        <a:xfrm xmlns:a="http://schemas.openxmlformats.org/drawingml/2006/main">
          <a:off x="497651" y="1520708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2">
              <a:lumMod val="60000"/>
              <a:lumOff val="4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0.05815</cdr:x>
      <cdr:y>0.29594</cdr:y>
    </cdr:from>
    <cdr:to>
      <cdr:x>0.15646</cdr:x>
      <cdr:y>0.32882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40926" y="179916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>
              <a:solidFill>
                <a:schemeClr val="accent6">
                  <a:lumMod val="75000"/>
                </a:schemeClr>
              </a:solidFill>
            </a:rPr>
            <a:t>ПОВЫШЕННЫЙ</a:t>
          </a:r>
        </a:p>
      </cdr:txBody>
    </cdr:sp>
  </cdr:relSizeAnchor>
  <cdr:relSizeAnchor xmlns:cdr="http://schemas.openxmlformats.org/drawingml/2006/chartDrawing">
    <cdr:from>
      <cdr:x>0.05856</cdr:x>
      <cdr:y>0.20952</cdr:y>
    </cdr:from>
    <cdr:to>
      <cdr:x>0.15686</cdr:x>
      <cdr:y>0.2424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4688" y="127376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tx2">
                  <a:lumMod val="60000"/>
                  <a:lumOff val="40000"/>
                </a:schemeClr>
              </a:solidFill>
            </a:rPr>
            <a:t>ВЫСОКИЙ</a:t>
          </a:r>
        </a:p>
      </cdr:txBody>
    </cdr:sp>
  </cdr:relSizeAnchor>
  <cdr:relSizeAnchor xmlns:cdr="http://schemas.openxmlformats.org/drawingml/2006/chartDrawing">
    <cdr:from>
      <cdr:x>0.06109</cdr:x>
      <cdr:y>0.37586</cdr:y>
    </cdr:from>
    <cdr:to>
      <cdr:x>0.15939</cdr:x>
      <cdr:y>0.40874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568207" y="2285059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chemeClr val="accent3">
                  <a:lumMod val="75000"/>
                </a:schemeClr>
              </a:solidFill>
            </a:rPr>
            <a:t>БАЗОВЫЙ</a:t>
          </a:r>
        </a:p>
      </cdr:txBody>
    </cdr:sp>
  </cdr:relSizeAnchor>
  <cdr:relSizeAnchor xmlns:cdr="http://schemas.openxmlformats.org/drawingml/2006/chartDrawing">
    <cdr:from>
      <cdr:x>0.05982</cdr:x>
      <cdr:y>0.48611</cdr:y>
    </cdr:from>
    <cdr:to>
      <cdr:x>0.15813</cdr:x>
      <cdr:y>0.51899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56449" y="2955337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FF00"/>
              </a:solidFill>
            </a:rPr>
            <a:t>ПОНИЖЕННЫЙ</a:t>
          </a:r>
        </a:p>
      </cdr:txBody>
    </cdr:sp>
  </cdr:relSizeAnchor>
  <cdr:relSizeAnchor xmlns:cdr="http://schemas.openxmlformats.org/drawingml/2006/chartDrawing">
    <cdr:from>
      <cdr:x>0.06109</cdr:x>
      <cdr:y>0.55188</cdr:y>
    </cdr:from>
    <cdr:to>
      <cdr:x>0.15939</cdr:x>
      <cdr:y>0.58476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568207" y="3355152"/>
          <a:ext cx="914400" cy="1999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100" b="1">
              <a:solidFill>
                <a:srgbClr val="FF0000"/>
              </a:solidFill>
            </a:rPr>
            <a:t>НИЗКИЙ</a:t>
          </a:r>
        </a:p>
      </cdr:txBody>
    </cdr:sp>
  </cdr:relSizeAnchor>
  <cdr:relSizeAnchor xmlns:cdr="http://schemas.openxmlformats.org/drawingml/2006/chartDrawing">
    <cdr:from>
      <cdr:x>0.05224</cdr:x>
      <cdr:y>0.5248</cdr:y>
    </cdr:from>
    <cdr:to>
      <cdr:x>0.9865</cdr:x>
      <cdr:y>0.52867</cdr:y>
    </cdr:to>
    <cdr:cxnSp macro="">
      <cdr:nvCxnSpPr>
        <cdr:cNvPr id="12" name="Прямая соединительная линия 11"/>
        <cdr:cNvCxnSpPr/>
      </cdr:nvCxnSpPr>
      <cdr:spPr>
        <a:xfrm xmlns:a="http://schemas.openxmlformats.org/drawingml/2006/main">
          <a:off x="485892" y="3190522"/>
          <a:ext cx="8690092" cy="23519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FF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&#1089;&#1073;&#1086;&#1088;&#1072;%20&#1088;&#1077;&#1079;&#1091;&#1083;&#1100;&#1090;&#1072;&#1090;&#1086;&#1074;%20&#1052;&#1072;&#1090;&#1077;&#1084;&#1072;&#1090;&#1080;&#1082;&#1072;%204%20&#1082;&#1083;&#1072;&#1089;&#1089;%20&#1042;&#1055;&#1056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ы"/>
      <sheetName val="Протокол"/>
      <sheetName val="Служебный"/>
      <sheetName val="Основной учебник по предм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60"/>
  <sheetViews>
    <sheetView zoomScale="85" zoomScaleNormal="85" workbookViewId="0">
      <selection activeCell="B24" sqref="B24:U40"/>
    </sheetView>
  </sheetViews>
  <sheetFormatPr defaultRowHeight="14.4" x14ac:dyDescent="0.3"/>
  <cols>
    <col min="1" max="1" width="4.6640625" customWidth="1"/>
    <col min="2" max="2" width="24.88671875" customWidth="1"/>
    <col min="3" max="3" width="8.44140625" style="3" bestFit="1" customWidth="1"/>
    <col min="4" max="4" width="8.44140625" style="3" customWidth="1"/>
    <col min="5" max="5" width="4.5546875" customWidth="1"/>
    <col min="6" max="19" width="4" customWidth="1"/>
    <col min="20" max="20" width="7.5546875" style="30" customWidth="1"/>
    <col min="21" max="21" width="8.6640625" style="3" bestFit="1" customWidth="1"/>
  </cols>
  <sheetData>
    <row r="1" spans="1:22" x14ac:dyDescent="0.3">
      <c r="D1" s="31" t="s">
        <v>37</v>
      </c>
      <c r="E1" s="4">
        <v>1</v>
      </c>
      <c r="F1" s="4">
        <v>1</v>
      </c>
      <c r="G1" s="4">
        <v>2</v>
      </c>
      <c r="H1" s="4">
        <v>1</v>
      </c>
      <c r="I1" s="4">
        <v>1</v>
      </c>
      <c r="J1" s="4">
        <v>1</v>
      </c>
      <c r="K1" s="4">
        <v>1</v>
      </c>
      <c r="L1" s="4">
        <v>1</v>
      </c>
      <c r="M1" s="4">
        <v>1</v>
      </c>
      <c r="N1" s="4">
        <v>2</v>
      </c>
      <c r="O1" s="4">
        <v>1</v>
      </c>
      <c r="P1" s="4">
        <v>1</v>
      </c>
      <c r="Q1" s="4">
        <v>2</v>
      </c>
      <c r="R1" s="4">
        <v>2</v>
      </c>
      <c r="S1" s="4">
        <v>2</v>
      </c>
      <c r="V1" s="5">
        <f>SUM(E1:S1)</f>
        <v>20</v>
      </c>
    </row>
    <row r="3" spans="1:22" x14ac:dyDescent="0.3">
      <c r="A3" s="85" t="s">
        <v>0</v>
      </c>
      <c r="B3" s="85" t="s">
        <v>1</v>
      </c>
      <c r="C3" s="85" t="s">
        <v>3</v>
      </c>
      <c r="D3" s="85" t="s">
        <v>38</v>
      </c>
      <c r="E3" s="93" t="s">
        <v>6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2" t="s">
        <v>4</v>
      </c>
      <c r="U3" s="82" t="s">
        <v>5</v>
      </c>
      <c r="V3" s="85" t="s">
        <v>7</v>
      </c>
    </row>
    <row r="4" spans="1:22" x14ac:dyDescent="0.3">
      <c r="A4" s="86"/>
      <c r="B4" s="86"/>
      <c r="C4" s="86"/>
      <c r="D4" s="8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83"/>
      <c r="U4" s="83"/>
      <c r="V4" s="86"/>
    </row>
    <row r="5" spans="1:22" ht="15" thickBot="1" x14ac:dyDescent="0.35">
      <c r="A5" s="87"/>
      <c r="B5" s="87"/>
      <c r="C5" s="87"/>
      <c r="D5" s="87"/>
      <c r="E5" s="74">
        <v>1</v>
      </c>
      <c r="F5" s="75">
        <v>2</v>
      </c>
      <c r="G5" s="75">
        <v>3</v>
      </c>
      <c r="H5" s="75">
        <v>4</v>
      </c>
      <c r="I5" s="75">
        <v>5.0999999999999996</v>
      </c>
      <c r="J5" s="75">
        <v>5.2</v>
      </c>
      <c r="K5" s="75">
        <v>6.1</v>
      </c>
      <c r="L5" s="75">
        <v>6.2</v>
      </c>
      <c r="M5" s="75">
        <v>7</v>
      </c>
      <c r="N5" s="75">
        <v>8</v>
      </c>
      <c r="O5" s="75">
        <v>9.1</v>
      </c>
      <c r="P5" s="75">
        <v>9.1999999999999993</v>
      </c>
      <c r="Q5" s="75">
        <v>10</v>
      </c>
      <c r="R5" s="75">
        <v>11</v>
      </c>
      <c r="S5" s="75">
        <v>12</v>
      </c>
      <c r="T5" s="84"/>
      <c r="U5" s="84"/>
      <c r="V5" s="87"/>
    </row>
    <row r="6" spans="1:22" x14ac:dyDescent="0.3">
      <c r="A6" s="1">
        <v>1</v>
      </c>
      <c r="B6" s="1" t="s">
        <v>72</v>
      </c>
      <c r="C6" s="77">
        <v>1</v>
      </c>
      <c r="D6" s="77" t="s">
        <v>28</v>
      </c>
      <c r="E6" s="76">
        <v>1</v>
      </c>
      <c r="F6" s="76">
        <v>0</v>
      </c>
      <c r="G6" s="76">
        <v>1</v>
      </c>
      <c r="H6" s="76">
        <v>1</v>
      </c>
      <c r="I6" s="76">
        <v>0</v>
      </c>
      <c r="J6" s="76">
        <v>1</v>
      </c>
      <c r="K6" s="76">
        <v>1</v>
      </c>
      <c r="L6" s="76">
        <v>1</v>
      </c>
      <c r="M6" s="76">
        <v>1</v>
      </c>
      <c r="N6" s="76">
        <v>0</v>
      </c>
      <c r="O6" s="76">
        <v>1</v>
      </c>
      <c r="P6" s="76">
        <v>0</v>
      </c>
      <c r="Q6" s="76">
        <v>0</v>
      </c>
      <c r="R6" s="76">
        <v>0</v>
      </c>
      <c r="S6" s="76">
        <v>0</v>
      </c>
      <c r="T6" s="76">
        <v>7</v>
      </c>
      <c r="U6" s="76">
        <v>3</v>
      </c>
      <c r="V6" s="6">
        <f>T6/$V$1*100</f>
        <v>35</v>
      </c>
    </row>
    <row r="7" spans="1:22" x14ac:dyDescent="0.3">
      <c r="A7" s="1">
        <v>2</v>
      </c>
      <c r="B7" s="1" t="s">
        <v>73</v>
      </c>
      <c r="C7" s="77">
        <v>1</v>
      </c>
      <c r="D7" s="77" t="s">
        <v>28</v>
      </c>
      <c r="E7" s="76">
        <v>1</v>
      </c>
      <c r="F7" s="76">
        <v>1</v>
      </c>
      <c r="G7" s="76">
        <v>2</v>
      </c>
      <c r="H7" s="76">
        <v>0</v>
      </c>
      <c r="I7" s="76">
        <v>1</v>
      </c>
      <c r="J7" s="76">
        <v>1</v>
      </c>
      <c r="K7" s="76">
        <v>0</v>
      </c>
      <c r="L7" s="76">
        <v>0</v>
      </c>
      <c r="M7" s="76" t="s">
        <v>0</v>
      </c>
      <c r="N7" s="76">
        <v>1</v>
      </c>
      <c r="O7" s="76" t="s">
        <v>0</v>
      </c>
      <c r="P7" s="76" t="s">
        <v>0</v>
      </c>
      <c r="Q7" s="76">
        <v>1</v>
      </c>
      <c r="R7" s="76">
        <v>0</v>
      </c>
      <c r="S7" s="76" t="s">
        <v>0</v>
      </c>
      <c r="T7" s="76">
        <v>8</v>
      </c>
      <c r="U7" s="76">
        <v>3</v>
      </c>
      <c r="V7" s="6">
        <f t="shared" ref="V7:V24" si="0">T7/$V$1*100</f>
        <v>40</v>
      </c>
    </row>
    <row r="8" spans="1:22" x14ac:dyDescent="0.3">
      <c r="A8" s="1">
        <v>3</v>
      </c>
      <c r="B8" s="1" t="s">
        <v>74</v>
      </c>
      <c r="C8" s="77">
        <v>1</v>
      </c>
      <c r="D8" s="77" t="s">
        <v>28</v>
      </c>
      <c r="E8" s="76">
        <v>1</v>
      </c>
      <c r="F8" s="76">
        <v>1</v>
      </c>
      <c r="G8" s="76">
        <v>1</v>
      </c>
      <c r="H8" s="76">
        <v>1</v>
      </c>
      <c r="I8" s="76">
        <v>0</v>
      </c>
      <c r="J8" s="76">
        <v>1</v>
      </c>
      <c r="K8" s="76">
        <v>0</v>
      </c>
      <c r="L8" s="76">
        <v>0</v>
      </c>
      <c r="M8" s="76" t="s">
        <v>0</v>
      </c>
      <c r="N8" s="76">
        <v>1</v>
      </c>
      <c r="O8" s="76" t="s">
        <v>0</v>
      </c>
      <c r="P8" s="76" t="s">
        <v>0</v>
      </c>
      <c r="Q8" s="76">
        <v>1</v>
      </c>
      <c r="R8" s="76">
        <v>0</v>
      </c>
      <c r="S8" s="76" t="s">
        <v>0</v>
      </c>
      <c r="T8" s="76">
        <v>7</v>
      </c>
      <c r="U8" s="76">
        <v>3</v>
      </c>
      <c r="V8" s="6">
        <f t="shared" si="0"/>
        <v>35</v>
      </c>
    </row>
    <row r="9" spans="1:22" x14ac:dyDescent="0.3">
      <c r="A9" s="1">
        <v>4</v>
      </c>
      <c r="B9" s="1" t="s">
        <v>75</v>
      </c>
      <c r="C9" s="77">
        <v>2</v>
      </c>
      <c r="D9" s="77" t="s">
        <v>28</v>
      </c>
      <c r="E9" s="76">
        <v>1</v>
      </c>
      <c r="F9" s="76">
        <v>1</v>
      </c>
      <c r="G9" s="76">
        <v>1</v>
      </c>
      <c r="H9" s="76" t="s">
        <v>0</v>
      </c>
      <c r="I9" s="76">
        <v>0</v>
      </c>
      <c r="J9" s="76">
        <v>1</v>
      </c>
      <c r="K9" s="76">
        <v>1</v>
      </c>
      <c r="L9" s="76">
        <v>0</v>
      </c>
      <c r="M9" s="76" t="s">
        <v>0</v>
      </c>
      <c r="N9" s="76">
        <v>0</v>
      </c>
      <c r="O9" s="76" t="s">
        <v>0</v>
      </c>
      <c r="P9" s="76" t="s">
        <v>0</v>
      </c>
      <c r="Q9" s="76">
        <v>2</v>
      </c>
      <c r="R9" s="76">
        <v>2</v>
      </c>
      <c r="S9" s="76" t="s">
        <v>0</v>
      </c>
      <c r="T9" s="76">
        <v>9</v>
      </c>
      <c r="U9" s="76">
        <v>3</v>
      </c>
      <c r="V9" s="6">
        <f t="shared" si="0"/>
        <v>45</v>
      </c>
    </row>
    <row r="10" spans="1:22" x14ac:dyDescent="0.3">
      <c r="A10" s="1">
        <v>5</v>
      </c>
      <c r="B10" s="1" t="s">
        <v>76</v>
      </c>
      <c r="C10" s="77">
        <v>2</v>
      </c>
      <c r="D10" s="77" t="s">
        <v>28</v>
      </c>
      <c r="E10" s="76">
        <v>1</v>
      </c>
      <c r="F10" s="76">
        <v>0</v>
      </c>
      <c r="G10" s="76">
        <v>0</v>
      </c>
      <c r="H10" s="76">
        <v>1</v>
      </c>
      <c r="I10" s="76">
        <v>1</v>
      </c>
      <c r="J10" s="76">
        <v>1</v>
      </c>
      <c r="K10" s="76">
        <v>0</v>
      </c>
      <c r="L10" s="76">
        <v>0</v>
      </c>
      <c r="M10" s="76">
        <v>0</v>
      </c>
      <c r="N10" s="76">
        <v>1</v>
      </c>
      <c r="O10" s="76">
        <v>0</v>
      </c>
      <c r="P10" s="76">
        <v>0</v>
      </c>
      <c r="Q10" s="76">
        <v>1</v>
      </c>
      <c r="R10" s="76">
        <v>2</v>
      </c>
      <c r="S10" s="76">
        <v>1</v>
      </c>
      <c r="T10" s="76">
        <v>9</v>
      </c>
      <c r="U10" s="76">
        <v>3</v>
      </c>
      <c r="V10" s="6">
        <f t="shared" si="0"/>
        <v>45</v>
      </c>
    </row>
    <row r="11" spans="1:22" x14ac:dyDescent="0.3">
      <c r="A11" s="1">
        <v>6</v>
      </c>
      <c r="B11" s="1" t="s">
        <v>77</v>
      </c>
      <c r="C11" s="77">
        <v>1</v>
      </c>
      <c r="D11" s="77" t="s">
        <v>28</v>
      </c>
      <c r="E11" s="76">
        <v>1</v>
      </c>
      <c r="F11" s="76">
        <v>1</v>
      </c>
      <c r="G11" s="76">
        <v>1</v>
      </c>
      <c r="H11" s="76">
        <v>1</v>
      </c>
      <c r="I11" s="76">
        <v>1</v>
      </c>
      <c r="J11" s="76">
        <v>1</v>
      </c>
      <c r="K11" s="76">
        <v>1</v>
      </c>
      <c r="L11" s="76">
        <v>0</v>
      </c>
      <c r="M11" s="76" t="s">
        <v>0</v>
      </c>
      <c r="N11" s="76">
        <v>1</v>
      </c>
      <c r="O11" s="76" t="s">
        <v>0</v>
      </c>
      <c r="P11" s="76" t="s">
        <v>0</v>
      </c>
      <c r="Q11" s="76">
        <v>1</v>
      </c>
      <c r="R11" s="76">
        <v>0</v>
      </c>
      <c r="S11" s="76" t="s">
        <v>0</v>
      </c>
      <c r="T11" s="76">
        <v>10</v>
      </c>
      <c r="U11" s="76">
        <v>4</v>
      </c>
      <c r="V11" s="6">
        <f t="shared" si="0"/>
        <v>50</v>
      </c>
    </row>
    <row r="12" spans="1:22" x14ac:dyDescent="0.3">
      <c r="A12" s="1">
        <v>7</v>
      </c>
      <c r="B12" s="1" t="s">
        <v>78</v>
      </c>
      <c r="C12" s="77">
        <v>2</v>
      </c>
      <c r="D12" s="77" t="s">
        <v>28</v>
      </c>
      <c r="E12" s="76">
        <v>0</v>
      </c>
      <c r="F12" s="76">
        <v>1</v>
      </c>
      <c r="G12" s="76">
        <v>2</v>
      </c>
      <c r="H12" s="76">
        <v>0</v>
      </c>
      <c r="I12" s="76">
        <v>1</v>
      </c>
      <c r="J12" s="76">
        <v>1</v>
      </c>
      <c r="K12" s="76">
        <v>1</v>
      </c>
      <c r="L12" s="76">
        <v>0</v>
      </c>
      <c r="M12" s="76">
        <v>0</v>
      </c>
      <c r="N12" s="76">
        <v>2</v>
      </c>
      <c r="O12" s="76">
        <v>0</v>
      </c>
      <c r="P12" s="76">
        <v>0</v>
      </c>
      <c r="Q12" s="76">
        <v>2</v>
      </c>
      <c r="R12" s="76">
        <v>2</v>
      </c>
      <c r="S12" s="76">
        <v>1</v>
      </c>
      <c r="T12" s="76">
        <v>13</v>
      </c>
      <c r="U12" s="76">
        <v>4</v>
      </c>
      <c r="V12" s="6">
        <f t="shared" si="0"/>
        <v>65</v>
      </c>
    </row>
    <row r="13" spans="1:22" x14ac:dyDescent="0.3">
      <c r="A13" s="1">
        <v>8</v>
      </c>
      <c r="B13" s="1" t="s">
        <v>79</v>
      </c>
      <c r="C13" s="77">
        <v>2</v>
      </c>
      <c r="D13" s="77" t="s">
        <v>28</v>
      </c>
      <c r="E13" s="76">
        <v>1</v>
      </c>
      <c r="F13" s="76">
        <v>1</v>
      </c>
      <c r="G13" s="76">
        <v>2</v>
      </c>
      <c r="H13" s="76">
        <v>1</v>
      </c>
      <c r="I13" s="76">
        <v>0</v>
      </c>
      <c r="J13" s="76">
        <v>1</v>
      </c>
      <c r="K13" s="76">
        <v>1</v>
      </c>
      <c r="L13" s="76">
        <v>1</v>
      </c>
      <c r="M13" s="76">
        <v>0</v>
      </c>
      <c r="N13" s="76">
        <v>1</v>
      </c>
      <c r="O13" s="76">
        <v>0</v>
      </c>
      <c r="P13" s="76">
        <v>0</v>
      </c>
      <c r="Q13" s="76">
        <v>0</v>
      </c>
      <c r="R13" s="76">
        <v>2</v>
      </c>
      <c r="S13" s="76">
        <v>0</v>
      </c>
      <c r="T13" s="76">
        <v>11</v>
      </c>
      <c r="U13" s="76">
        <v>4</v>
      </c>
      <c r="V13" s="6">
        <f t="shared" si="0"/>
        <v>55.000000000000007</v>
      </c>
    </row>
    <row r="14" spans="1:22" x14ac:dyDescent="0.3">
      <c r="A14" s="1">
        <v>9</v>
      </c>
      <c r="B14" s="1" t="s">
        <v>89</v>
      </c>
      <c r="C14" s="77">
        <v>1</v>
      </c>
      <c r="D14" s="77" t="s">
        <v>28</v>
      </c>
      <c r="E14" s="76">
        <v>1</v>
      </c>
      <c r="F14" s="76">
        <v>1</v>
      </c>
      <c r="G14" s="76">
        <v>1</v>
      </c>
      <c r="H14" s="76">
        <v>1</v>
      </c>
      <c r="I14" s="76" t="s">
        <v>0</v>
      </c>
      <c r="J14" s="76">
        <v>1</v>
      </c>
      <c r="K14" s="76">
        <v>0</v>
      </c>
      <c r="L14" s="76">
        <v>0</v>
      </c>
      <c r="M14" s="76" t="s">
        <v>0</v>
      </c>
      <c r="N14" s="76">
        <v>1</v>
      </c>
      <c r="O14" s="76" t="s">
        <v>0</v>
      </c>
      <c r="P14" s="76" t="s">
        <v>0</v>
      </c>
      <c r="Q14" s="76">
        <v>0</v>
      </c>
      <c r="R14" s="76">
        <v>0</v>
      </c>
      <c r="S14" s="76" t="s">
        <v>0</v>
      </c>
      <c r="T14" s="76">
        <v>7</v>
      </c>
      <c r="U14" s="76">
        <v>3</v>
      </c>
      <c r="V14" s="6">
        <f t="shared" si="0"/>
        <v>35</v>
      </c>
    </row>
    <row r="15" spans="1:22" x14ac:dyDescent="0.3">
      <c r="A15" s="1">
        <v>10</v>
      </c>
      <c r="B15" s="1" t="s">
        <v>80</v>
      </c>
      <c r="C15" s="77">
        <v>1</v>
      </c>
      <c r="D15" s="77" t="s">
        <v>28</v>
      </c>
      <c r="E15" s="76">
        <v>1</v>
      </c>
      <c r="F15" s="76">
        <v>1</v>
      </c>
      <c r="G15" s="76">
        <v>2</v>
      </c>
      <c r="H15" s="76">
        <v>1</v>
      </c>
      <c r="I15" s="76">
        <v>1</v>
      </c>
      <c r="J15" s="76">
        <v>1</v>
      </c>
      <c r="K15" s="76">
        <v>1</v>
      </c>
      <c r="L15" s="76">
        <v>1</v>
      </c>
      <c r="M15" s="76">
        <v>1</v>
      </c>
      <c r="N15" s="76">
        <v>2</v>
      </c>
      <c r="O15" s="76">
        <v>1</v>
      </c>
      <c r="P15" s="76">
        <v>1</v>
      </c>
      <c r="Q15" s="76">
        <v>1</v>
      </c>
      <c r="R15" s="76">
        <v>2</v>
      </c>
      <c r="S15" s="76" t="s">
        <v>0</v>
      </c>
      <c r="T15" s="76">
        <v>17</v>
      </c>
      <c r="U15" s="76">
        <v>5</v>
      </c>
      <c r="V15" s="6">
        <f t="shared" si="0"/>
        <v>85</v>
      </c>
    </row>
    <row r="16" spans="1:22" x14ac:dyDescent="0.3">
      <c r="A16" s="1">
        <v>11</v>
      </c>
      <c r="B16" s="1" t="s">
        <v>81</v>
      </c>
      <c r="C16" s="77">
        <v>2</v>
      </c>
      <c r="D16" s="77" t="s">
        <v>28</v>
      </c>
      <c r="E16" s="76">
        <v>1</v>
      </c>
      <c r="F16" s="76">
        <v>1</v>
      </c>
      <c r="G16" s="76">
        <v>1</v>
      </c>
      <c r="H16" s="76">
        <v>1</v>
      </c>
      <c r="I16" s="76">
        <v>1</v>
      </c>
      <c r="J16" s="76">
        <v>1</v>
      </c>
      <c r="K16" s="76">
        <v>1</v>
      </c>
      <c r="L16" s="76">
        <v>1</v>
      </c>
      <c r="M16" s="76">
        <v>1</v>
      </c>
      <c r="N16" s="76">
        <v>1</v>
      </c>
      <c r="O16" s="76">
        <v>1</v>
      </c>
      <c r="P16" s="76">
        <v>0</v>
      </c>
      <c r="Q16" s="76">
        <v>2</v>
      </c>
      <c r="R16" s="76">
        <v>2</v>
      </c>
      <c r="S16" s="76" t="s">
        <v>0</v>
      </c>
      <c r="T16" s="76">
        <v>14</v>
      </c>
      <c r="U16" s="76">
        <v>4</v>
      </c>
      <c r="V16" s="6">
        <f t="shared" si="0"/>
        <v>70</v>
      </c>
    </row>
    <row r="17" spans="1:22" x14ac:dyDescent="0.3">
      <c r="A17" s="1">
        <v>12</v>
      </c>
      <c r="B17" s="1" t="s">
        <v>82</v>
      </c>
      <c r="C17" s="77">
        <v>2</v>
      </c>
      <c r="D17" s="77" t="s">
        <v>28</v>
      </c>
      <c r="E17" s="76">
        <v>1</v>
      </c>
      <c r="F17" s="76">
        <v>0</v>
      </c>
      <c r="G17" s="76">
        <v>2</v>
      </c>
      <c r="H17" s="76">
        <v>1</v>
      </c>
      <c r="I17" s="76">
        <v>0</v>
      </c>
      <c r="J17" s="76">
        <v>1</v>
      </c>
      <c r="K17" s="76">
        <v>0</v>
      </c>
      <c r="L17" s="76">
        <v>1</v>
      </c>
      <c r="M17" s="76">
        <v>0</v>
      </c>
      <c r="N17" s="76">
        <v>0</v>
      </c>
      <c r="O17" s="76">
        <v>0</v>
      </c>
      <c r="P17" s="76">
        <v>0</v>
      </c>
      <c r="Q17" s="76">
        <v>1</v>
      </c>
      <c r="R17" s="76">
        <v>1</v>
      </c>
      <c r="S17" s="76" t="s">
        <v>0</v>
      </c>
      <c r="T17" s="76">
        <v>8</v>
      </c>
      <c r="U17" s="76">
        <v>3</v>
      </c>
      <c r="V17" s="6">
        <f t="shared" si="0"/>
        <v>40</v>
      </c>
    </row>
    <row r="18" spans="1:22" x14ac:dyDescent="0.3">
      <c r="A18" s="1">
        <v>13</v>
      </c>
      <c r="B18" s="1" t="s">
        <v>83</v>
      </c>
      <c r="C18" s="77">
        <v>1</v>
      </c>
      <c r="D18" s="77" t="s">
        <v>28</v>
      </c>
      <c r="E18" s="76">
        <v>1</v>
      </c>
      <c r="F18" s="76">
        <v>1</v>
      </c>
      <c r="G18" s="76">
        <v>1</v>
      </c>
      <c r="H18" s="76">
        <v>1</v>
      </c>
      <c r="I18" s="76">
        <v>1</v>
      </c>
      <c r="J18" s="76">
        <v>1</v>
      </c>
      <c r="K18" s="76">
        <v>0</v>
      </c>
      <c r="L18" s="76">
        <v>0</v>
      </c>
      <c r="M18" s="76" t="s">
        <v>0</v>
      </c>
      <c r="N18" s="76">
        <v>2</v>
      </c>
      <c r="O18" s="76" t="s">
        <v>0</v>
      </c>
      <c r="P18" s="76" t="s">
        <v>0</v>
      </c>
      <c r="Q18" s="76">
        <v>1</v>
      </c>
      <c r="R18" s="76">
        <v>0</v>
      </c>
      <c r="S18" s="76" t="s">
        <v>0</v>
      </c>
      <c r="T18" s="76">
        <v>10</v>
      </c>
      <c r="U18" s="76">
        <v>4</v>
      </c>
      <c r="V18" s="6">
        <f t="shared" si="0"/>
        <v>50</v>
      </c>
    </row>
    <row r="19" spans="1:22" x14ac:dyDescent="0.3">
      <c r="A19" s="1">
        <v>14</v>
      </c>
      <c r="B19" s="1" t="s">
        <v>84</v>
      </c>
      <c r="C19" s="77">
        <v>1</v>
      </c>
      <c r="D19" s="77" t="s">
        <v>28</v>
      </c>
      <c r="E19" s="76">
        <v>1</v>
      </c>
      <c r="F19" s="76">
        <v>0</v>
      </c>
      <c r="G19" s="76">
        <v>0</v>
      </c>
      <c r="H19" s="76">
        <v>0</v>
      </c>
      <c r="I19" s="76" t="s">
        <v>0</v>
      </c>
      <c r="J19" s="76">
        <v>1</v>
      </c>
      <c r="K19" s="76">
        <v>1</v>
      </c>
      <c r="L19" s="76">
        <v>0</v>
      </c>
      <c r="M19" s="76" t="s">
        <v>0</v>
      </c>
      <c r="N19" s="76">
        <v>0</v>
      </c>
      <c r="O19" s="76" t="s">
        <v>0</v>
      </c>
      <c r="P19" s="76" t="s">
        <v>0</v>
      </c>
      <c r="Q19" s="76">
        <v>2</v>
      </c>
      <c r="R19" s="76">
        <v>0</v>
      </c>
      <c r="S19" s="76" t="s">
        <v>0</v>
      </c>
      <c r="T19" s="76">
        <v>6</v>
      </c>
      <c r="U19" s="76">
        <v>3</v>
      </c>
      <c r="V19" s="6">
        <f t="shared" si="0"/>
        <v>30</v>
      </c>
    </row>
    <row r="20" spans="1:22" x14ac:dyDescent="0.3">
      <c r="A20" s="1">
        <v>15</v>
      </c>
      <c r="B20" s="1" t="s">
        <v>85</v>
      </c>
      <c r="C20" s="77">
        <v>1</v>
      </c>
      <c r="D20" s="77" t="s">
        <v>28</v>
      </c>
      <c r="E20" s="76">
        <v>1</v>
      </c>
      <c r="F20" s="76">
        <v>0</v>
      </c>
      <c r="G20" s="76">
        <v>2</v>
      </c>
      <c r="H20" s="76">
        <v>1</v>
      </c>
      <c r="I20" s="76">
        <v>1</v>
      </c>
      <c r="J20" s="76">
        <v>1</v>
      </c>
      <c r="K20" s="76">
        <v>1</v>
      </c>
      <c r="L20" s="76">
        <v>0</v>
      </c>
      <c r="M20" s="76" t="s">
        <v>0</v>
      </c>
      <c r="N20" s="76">
        <v>1</v>
      </c>
      <c r="O20" s="76" t="s">
        <v>0</v>
      </c>
      <c r="P20" s="76" t="s">
        <v>0</v>
      </c>
      <c r="Q20" s="76">
        <v>2</v>
      </c>
      <c r="R20" s="76">
        <v>1</v>
      </c>
      <c r="S20" s="76" t="s">
        <v>0</v>
      </c>
      <c r="T20" s="76">
        <v>11</v>
      </c>
      <c r="U20" s="76">
        <v>4</v>
      </c>
      <c r="V20" s="6">
        <f t="shared" si="0"/>
        <v>55.000000000000007</v>
      </c>
    </row>
    <row r="21" spans="1:22" x14ac:dyDescent="0.3">
      <c r="A21" s="1">
        <v>16</v>
      </c>
      <c r="B21" s="1" t="s">
        <v>86</v>
      </c>
      <c r="C21" s="77">
        <v>2</v>
      </c>
      <c r="D21" s="77" t="s">
        <v>28</v>
      </c>
      <c r="E21" s="76">
        <v>1</v>
      </c>
      <c r="F21" s="76">
        <v>0</v>
      </c>
      <c r="G21" s="76">
        <v>0</v>
      </c>
      <c r="H21" s="76">
        <v>0</v>
      </c>
      <c r="I21" s="76" t="s">
        <v>0</v>
      </c>
      <c r="J21" s="76">
        <v>1</v>
      </c>
      <c r="K21" s="76">
        <v>1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1</v>
      </c>
      <c r="R21" s="76">
        <v>2</v>
      </c>
      <c r="S21" s="76" t="s">
        <v>0</v>
      </c>
      <c r="T21" s="76">
        <v>7</v>
      </c>
      <c r="U21" s="76">
        <v>3</v>
      </c>
      <c r="V21" s="6">
        <f t="shared" si="0"/>
        <v>35</v>
      </c>
    </row>
    <row r="22" spans="1:22" x14ac:dyDescent="0.3">
      <c r="A22" s="1">
        <v>17</v>
      </c>
      <c r="B22" s="1" t="s">
        <v>87</v>
      </c>
      <c r="C22" s="77">
        <v>2</v>
      </c>
      <c r="D22" s="77" t="s">
        <v>28</v>
      </c>
      <c r="E22" s="76">
        <v>1</v>
      </c>
      <c r="F22" s="76">
        <v>1</v>
      </c>
      <c r="G22" s="76">
        <v>2</v>
      </c>
      <c r="H22" s="76">
        <v>1</v>
      </c>
      <c r="I22" s="76">
        <v>0</v>
      </c>
      <c r="J22" s="76">
        <v>1</v>
      </c>
      <c r="K22" s="76">
        <v>1</v>
      </c>
      <c r="L22" s="76">
        <v>1</v>
      </c>
      <c r="M22" s="76">
        <v>0</v>
      </c>
      <c r="N22" s="76">
        <v>1</v>
      </c>
      <c r="O22" s="76">
        <v>0</v>
      </c>
      <c r="P22" s="76">
        <v>0</v>
      </c>
      <c r="Q22" s="76">
        <v>2</v>
      </c>
      <c r="R22" s="76">
        <v>1</v>
      </c>
      <c r="S22" s="76">
        <v>1</v>
      </c>
      <c r="T22" s="76">
        <v>13</v>
      </c>
      <c r="U22" s="76">
        <v>4</v>
      </c>
      <c r="V22" s="6">
        <f t="shared" si="0"/>
        <v>65</v>
      </c>
    </row>
    <row r="23" spans="1:22" x14ac:dyDescent="0.3">
      <c r="A23" s="1">
        <v>18</v>
      </c>
      <c r="B23" s="1" t="s">
        <v>88</v>
      </c>
      <c r="C23" s="77">
        <v>1</v>
      </c>
      <c r="D23" s="77" t="s">
        <v>28</v>
      </c>
      <c r="E23" s="76">
        <v>1</v>
      </c>
      <c r="F23" s="76">
        <v>1</v>
      </c>
      <c r="G23" s="76" t="s">
        <v>0</v>
      </c>
      <c r="H23" s="76">
        <v>1</v>
      </c>
      <c r="I23" s="76" t="s">
        <v>0</v>
      </c>
      <c r="J23" s="76">
        <v>1</v>
      </c>
      <c r="K23" s="76">
        <v>1</v>
      </c>
      <c r="L23" s="76">
        <v>1</v>
      </c>
      <c r="M23" s="76" t="s">
        <v>0</v>
      </c>
      <c r="N23" s="76" t="s">
        <v>0</v>
      </c>
      <c r="O23" s="76" t="s">
        <v>0</v>
      </c>
      <c r="P23" s="76" t="s">
        <v>0</v>
      </c>
      <c r="Q23" s="76">
        <v>0</v>
      </c>
      <c r="R23" s="76">
        <v>0</v>
      </c>
      <c r="S23" s="76" t="s">
        <v>0</v>
      </c>
      <c r="T23" s="76">
        <v>6</v>
      </c>
      <c r="U23" s="76">
        <v>3</v>
      </c>
      <c r="V23" s="6">
        <f t="shared" si="0"/>
        <v>30</v>
      </c>
    </row>
    <row r="24" spans="1:22" x14ac:dyDescent="0.3">
      <c r="A24" s="1">
        <v>19</v>
      </c>
      <c r="B24" s="1" t="s">
        <v>90</v>
      </c>
      <c r="C24" s="77">
        <v>1</v>
      </c>
      <c r="D24" s="77" t="s">
        <v>29</v>
      </c>
      <c r="E24" s="76">
        <v>1</v>
      </c>
      <c r="F24" s="76">
        <v>0</v>
      </c>
      <c r="G24" s="76">
        <v>0</v>
      </c>
      <c r="H24" s="76">
        <v>1</v>
      </c>
      <c r="I24" s="76" t="s">
        <v>0</v>
      </c>
      <c r="J24" s="76">
        <v>1</v>
      </c>
      <c r="K24" s="76">
        <v>1</v>
      </c>
      <c r="L24" s="76">
        <v>0</v>
      </c>
      <c r="M24" s="76">
        <v>0</v>
      </c>
      <c r="N24" s="76">
        <v>0</v>
      </c>
      <c r="O24" s="76">
        <v>0</v>
      </c>
      <c r="P24" s="76">
        <v>1</v>
      </c>
      <c r="Q24" s="76">
        <v>2</v>
      </c>
      <c r="R24" s="76">
        <v>1</v>
      </c>
      <c r="S24" s="76" t="s">
        <v>0</v>
      </c>
      <c r="T24" s="76">
        <v>9</v>
      </c>
      <c r="U24" s="76">
        <v>3</v>
      </c>
      <c r="V24" s="6">
        <f t="shared" si="0"/>
        <v>45</v>
      </c>
    </row>
    <row r="25" spans="1:22" x14ac:dyDescent="0.3">
      <c r="A25" s="1">
        <v>20</v>
      </c>
      <c r="B25" s="1" t="s">
        <v>91</v>
      </c>
      <c r="C25" s="77">
        <v>2</v>
      </c>
      <c r="D25" s="77" t="s">
        <v>29</v>
      </c>
      <c r="E25" s="76">
        <v>1</v>
      </c>
      <c r="F25" s="76">
        <v>1</v>
      </c>
      <c r="G25" s="76">
        <v>2</v>
      </c>
      <c r="H25" s="76">
        <v>1</v>
      </c>
      <c r="I25" s="76">
        <v>1</v>
      </c>
      <c r="J25" s="76">
        <v>1</v>
      </c>
      <c r="K25" s="76">
        <v>1</v>
      </c>
      <c r="L25" s="76">
        <v>1</v>
      </c>
      <c r="M25" s="76" t="s">
        <v>0</v>
      </c>
      <c r="N25" s="76" t="s">
        <v>0</v>
      </c>
      <c r="O25" s="76" t="s">
        <v>0</v>
      </c>
      <c r="P25" s="76" t="s">
        <v>0</v>
      </c>
      <c r="Q25" s="76">
        <v>2</v>
      </c>
      <c r="R25" s="76">
        <v>2</v>
      </c>
      <c r="S25" s="76">
        <v>0</v>
      </c>
      <c r="T25" s="76">
        <v>13</v>
      </c>
      <c r="U25" s="76">
        <v>4</v>
      </c>
      <c r="V25" s="6">
        <f t="shared" ref="V25:V40" si="1">T25/$V$1*100</f>
        <v>65</v>
      </c>
    </row>
    <row r="26" spans="1:22" x14ac:dyDescent="0.3">
      <c r="A26" s="1">
        <v>21</v>
      </c>
      <c r="B26" s="1" t="s">
        <v>92</v>
      </c>
      <c r="C26" s="77">
        <v>2</v>
      </c>
      <c r="D26" s="77" t="s">
        <v>29</v>
      </c>
      <c r="E26" s="76">
        <v>0</v>
      </c>
      <c r="F26" s="76">
        <v>1</v>
      </c>
      <c r="G26" s="76">
        <v>2</v>
      </c>
      <c r="H26" s="76">
        <v>1</v>
      </c>
      <c r="I26" s="76">
        <v>1</v>
      </c>
      <c r="J26" s="76">
        <v>1</v>
      </c>
      <c r="K26" s="76">
        <v>1</v>
      </c>
      <c r="L26" s="76">
        <v>1</v>
      </c>
      <c r="M26" s="76">
        <v>1</v>
      </c>
      <c r="N26" s="76" t="s">
        <v>0</v>
      </c>
      <c r="O26" s="76">
        <v>1</v>
      </c>
      <c r="P26" s="76">
        <v>1</v>
      </c>
      <c r="Q26" s="76">
        <v>2</v>
      </c>
      <c r="R26" s="76">
        <v>2</v>
      </c>
      <c r="S26" s="76" t="s">
        <v>0</v>
      </c>
      <c r="T26" s="76">
        <v>14</v>
      </c>
      <c r="U26" s="76">
        <v>4</v>
      </c>
      <c r="V26" s="6">
        <f t="shared" si="1"/>
        <v>70</v>
      </c>
    </row>
    <row r="27" spans="1:22" x14ac:dyDescent="0.3">
      <c r="A27" s="1">
        <v>22</v>
      </c>
      <c r="B27" s="1" t="s">
        <v>93</v>
      </c>
      <c r="C27" s="77">
        <v>2</v>
      </c>
      <c r="D27" s="77" t="s">
        <v>29</v>
      </c>
      <c r="E27" s="76">
        <v>1</v>
      </c>
      <c r="F27" s="76">
        <v>0</v>
      </c>
      <c r="G27" s="76">
        <v>2</v>
      </c>
      <c r="H27" s="76">
        <v>1</v>
      </c>
      <c r="I27" s="76">
        <v>0</v>
      </c>
      <c r="J27" s="76">
        <v>1</v>
      </c>
      <c r="K27" s="76">
        <v>1</v>
      </c>
      <c r="L27" s="76">
        <v>0</v>
      </c>
      <c r="M27" s="76">
        <v>0</v>
      </c>
      <c r="N27" s="76" t="s">
        <v>0</v>
      </c>
      <c r="O27" s="76">
        <v>0</v>
      </c>
      <c r="P27" s="76">
        <v>0</v>
      </c>
      <c r="Q27" s="76">
        <v>2</v>
      </c>
      <c r="R27" s="76">
        <v>2</v>
      </c>
      <c r="S27" s="76" t="s">
        <v>0</v>
      </c>
      <c r="T27" s="76">
        <v>10</v>
      </c>
      <c r="U27" s="76">
        <v>4</v>
      </c>
      <c r="V27" s="6">
        <f t="shared" si="1"/>
        <v>50</v>
      </c>
    </row>
    <row r="28" spans="1:22" x14ac:dyDescent="0.3">
      <c r="A28" s="1">
        <v>23</v>
      </c>
      <c r="B28" s="1" t="s">
        <v>94</v>
      </c>
      <c r="C28" s="77">
        <v>1</v>
      </c>
      <c r="D28" s="77" t="s">
        <v>29</v>
      </c>
      <c r="E28" s="76">
        <v>1</v>
      </c>
      <c r="F28" s="76">
        <v>0</v>
      </c>
      <c r="G28" s="76">
        <v>1</v>
      </c>
      <c r="H28" s="76">
        <v>1</v>
      </c>
      <c r="I28" s="76">
        <v>0</v>
      </c>
      <c r="J28" s="76">
        <v>1</v>
      </c>
      <c r="K28" s="76">
        <v>1</v>
      </c>
      <c r="L28" s="76">
        <v>1</v>
      </c>
      <c r="M28" s="76" t="s">
        <v>0</v>
      </c>
      <c r="N28" s="76">
        <v>2</v>
      </c>
      <c r="O28" s="76" t="s">
        <v>0</v>
      </c>
      <c r="P28" s="76" t="s">
        <v>0</v>
      </c>
      <c r="Q28" s="76">
        <v>2</v>
      </c>
      <c r="R28" s="76">
        <v>0</v>
      </c>
      <c r="S28" s="76" t="s">
        <v>0</v>
      </c>
      <c r="T28" s="76">
        <v>10</v>
      </c>
      <c r="U28" s="76">
        <v>4</v>
      </c>
      <c r="V28" s="6">
        <f t="shared" si="1"/>
        <v>50</v>
      </c>
    </row>
    <row r="29" spans="1:22" x14ac:dyDescent="0.3">
      <c r="A29" s="1">
        <v>24</v>
      </c>
      <c r="B29" s="1" t="s">
        <v>95</v>
      </c>
      <c r="C29" s="77">
        <v>2</v>
      </c>
      <c r="D29" s="77" t="s">
        <v>29</v>
      </c>
      <c r="E29" s="76">
        <v>1</v>
      </c>
      <c r="F29" s="76">
        <v>1</v>
      </c>
      <c r="G29" s="76">
        <v>0</v>
      </c>
      <c r="H29" s="76">
        <v>1</v>
      </c>
      <c r="I29" s="76">
        <v>1</v>
      </c>
      <c r="J29" s="76">
        <v>1</v>
      </c>
      <c r="K29" s="76">
        <v>1</v>
      </c>
      <c r="L29" s="76">
        <v>1</v>
      </c>
      <c r="M29" s="76">
        <v>0</v>
      </c>
      <c r="N29" s="76">
        <v>0</v>
      </c>
      <c r="O29" s="76">
        <v>0</v>
      </c>
      <c r="P29" s="76">
        <v>0</v>
      </c>
      <c r="Q29" s="76">
        <v>2</v>
      </c>
      <c r="R29" s="76">
        <v>1</v>
      </c>
      <c r="S29" s="76" t="s">
        <v>0</v>
      </c>
      <c r="T29" s="76">
        <v>11</v>
      </c>
      <c r="U29" s="76">
        <v>4</v>
      </c>
      <c r="V29" s="6">
        <f t="shared" si="1"/>
        <v>55.000000000000007</v>
      </c>
    </row>
    <row r="30" spans="1:22" x14ac:dyDescent="0.3">
      <c r="A30" s="1">
        <v>25</v>
      </c>
      <c r="B30" s="1" t="s">
        <v>96</v>
      </c>
      <c r="C30" s="77">
        <v>1</v>
      </c>
      <c r="D30" s="77" t="s">
        <v>29</v>
      </c>
      <c r="E30" s="76">
        <v>1</v>
      </c>
      <c r="F30" s="76">
        <v>0</v>
      </c>
      <c r="G30" s="76">
        <v>2</v>
      </c>
      <c r="H30" s="76">
        <v>1</v>
      </c>
      <c r="I30" s="76">
        <v>1</v>
      </c>
      <c r="J30" s="76">
        <v>1</v>
      </c>
      <c r="K30" s="76">
        <v>1</v>
      </c>
      <c r="L30" s="76">
        <v>0</v>
      </c>
      <c r="M30" s="76">
        <v>0</v>
      </c>
      <c r="N30" s="76" t="s">
        <v>0</v>
      </c>
      <c r="O30" s="76">
        <v>0</v>
      </c>
      <c r="P30" s="76">
        <v>0</v>
      </c>
      <c r="Q30" s="76">
        <v>2</v>
      </c>
      <c r="R30" s="76">
        <v>0</v>
      </c>
      <c r="S30" s="76" t="s">
        <v>0</v>
      </c>
      <c r="T30" s="76">
        <v>9</v>
      </c>
      <c r="U30" s="76">
        <v>3</v>
      </c>
      <c r="V30" s="6">
        <f t="shared" si="1"/>
        <v>45</v>
      </c>
    </row>
    <row r="31" spans="1:22" x14ac:dyDescent="0.3">
      <c r="A31" s="1">
        <v>26</v>
      </c>
      <c r="B31" s="1" t="s">
        <v>97</v>
      </c>
      <c r="C31" s="77">
        <v>1</v>
      </c>
      <c r="D31" s="77" t="s">
        <v>29</v>
      </c>
      <c r="E31" s="76">
        <v>1</v>
      </c>
      <c r="F31" s="76">
        <v>1</v>
      </c>
      <c r="G31" s="76">
        <v>0</v>
      </c>
      <c r="H31" s="76">
        <v>1</v>
      </c>
      <c r="I31" s="76" t="s">
        <v>0</v>
      </c>
      <c r="J31" s="76">
        <v>1</v>
      </c>
      <c r="K31" s="76">
        <v>1</v>
      </c>
      <c r="L31" s="76">
        <v>0</v>
      </c>
      <c r="M31" s="76">
        <v>0</v>
      </c>
      <c r="N31" s="76">
        <v>0</v>
      </c>
      <c r="O31" s="76">
        <v>0</v>
      </c>
      <c r="P31" s="76">
        <v>1</v>
      </c>
      <c r="Q31" s="76">
        <v>2</v>
      </c>
      <c r="R31" s="76">
        <v>1</v>
      </c>
      <c r="S31" s="76">
        <v>0</v>
      </c>
      <c r="T31" s="76">
        <v>10</v>
      </c>
      <c r="U31" s="76">
        <v>4</v>
      </c>
      <c r="V31" s="6">
        <f t="shared" si="1"/>
        <v>50</v>
      </c>
    </row>
    <row r="32" spans="1:22" x14ac:dyDescent="0.3">
      <c r="A32" s="1">
        <v>27</v>
      </c>
      <c r="B32" s="1" t="s">
        <v>98</v>
      </c>
      <c r="C32" s="77">
        <v>1</v>
      </c>
      <c r="D32" s="77" t="s">
        <v>29</v>
      </c>
      <c r="E32" s="76">
        <v>1</v>
      </c>
      <c r="F32" s="76">
        <v>0</v>
      </c>
      <c r="G32" s="76">
        <v>0</v>
      </c>
      <c r="H32" s="76">
        <v>1</v>
      </c>
      <c r="I32" s="76" t="s">
        <v>0</v>
      </c>
      <c r="J32" s="76">
        <v>1</v>
      </c>
      <c r="K32" s="76">
        <v>0</v>
      </c>
      <c r="L32" s="76">
        <v>0</v>
      </c>
      <c r="M32" s="76">
        <v>1</v>
      </c>
      <c r="N32" s="76">
        <v>1</v>
      </c>
      <c r="O32" s="76">
        <v>1</v>
      </c>
      <c r="P32" s="76">
        <v>1</v>
      </c>
      <c r="Q32" s="76">
        <v>2</v>
      </c>
      <c r="R32" s="76">
        <v>1</v>
      </c>
      <c r="S32" s="76" t="s">
        <v>0</v>
      </c>
      <c r="T32" s="76">
        <v>9</v>
      </c>
      <c r="U32" s="76">
        <v>3</v>
      </c>
      <c r="V32" s="6">
        <f t="shared" si="1"/>
        <v>45</v>
      </c>
    </row>
    <row r="33" spans="1:22" x14ac:dyDescent="0.3">
      <c r="A33" s="1">
        <v>28</v>
      </c>
      <c r="B33" s="1" t="s">
        <v>99</v>
      </c>
      <c r="C33" s="77">
        <v>2</v>
      </c>
      <c r="D33" s="77" t="s">
        <v>29</v>
      </c>
      <c r="E33" s="76">
        <v>1</v>
      </c>
      <c r="F33" s="76">
        <v>1</v>
      </c>
      <c r="G33" s="76">
        <v>2</v>
      </c>
      <c r="H33" s="76">
        <v>1</v>
      </c>
      <c r="I33" s="76">
        <v>1</v>
      </c>
      <c r="J33" s="76">
        <v>1</v>
      </c>
      <c r="K33" s="76">
        <v>1</v>
      </c>
      <c r="L33" s="76">
        <v>1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2</v>
      </c>
      <c r="S33" s="76">
        <v>0</v>
      </c>
      <c r="T33" s="76">
        <v>11</v>
      </c>
      <c r="U33" s="76">
        <v>4</v>
      </c>
      <c r="V33" s="6">
        <f t="shared" si="1"/>
        <v>55.000000000000007</v>
      </c>
    </row>
    <row r="34" spans="1:22" x14ac:dyDescent="0.3">
      <c r="A34" s="1">
        <v>29</v>
      </c>
      <c r="B34" s="1" t="s">
        <v>100</v>
      </c>
      <c r="C34" s="77">
        <v>2</v>
      </c>
      <c r="D34" s="77" t="s">
        <v>29</v>
      </c>
      <c r="E34" s="76">
        <v>1</v>
      </c>
      <c r="F34" s="76">
        <v>1</v>
      </c>
      <c r="G34" s="76">
        <v>0</v>
      </c>
      <c r="H34" s="76">
        <v>1</v>
      </c>
      <c r="I34" s="76">
        <v>1</v>
      </c>
      <c r="J34" s="76">
        <v>1</v>
      </c>
      <c r="K34" s="76">
        <v>1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2</v>
      </c>
      <c r="R34" s="76">
        <v>2</v>
      </c>
      <c r="S34" s="76">
        <v>0</v>
      </c>
      <c r="T34" s="76">
        <v>10</v>
      </c>
      <c r="U34" s="76">
        <v>4</v>
      </c>
      <c r="V34" s="6">
        <f t="shared" si="1"/>
        <v>50</v>
      </c>
    </row>
    <row r="35" spans="1:22" x14ac:dyDescent="0.3">
      <c r="A35" s="1">
        <v>30</v>
      </c>
      <c r="B35" s="1" t="s">
        <v>101</v>
      </c>
      <c r="C35" s="77">
        <v>1</v>
      </c>
      <c r="D35" s="77" t="s">
        <v>29</v>
      </c>
      <c r="E35" s="76">
        <v>1</v>
      </c>
      <c r="F35" s="76">
        <v>0</v>
      </c>
      <c r="G35" s="76">
        <v>2</v>
      </c>
      <c r="H35" s="76">
        <v>1</v>
      </c>
      <c r="I35" s="76">
        <v>0</v>
      </c>
      <c r="J35" s="76">
        <v>1</v>
      </c>
      <c r="K35" s="76">
        <v>0</v>
      </c>
      <c r="L35" s="76">
        <v>0</v>
      </c>
      <c r="M35" s="76">
        <v>0</v>
      </c>
      <c r="N35" s="76">
        <v>1</v>
      </c>
      <c r="O35" s="76">
        <v>0</v>
      </c>
      <c r="P35" s="76">
        <v>1</v>
      </c>
      <c r="Q35" s="76">
        <v>0</v>
      </c>
      <c r="R35" s="76">
        <v>2</v>
      </c>
      <c r="S35" s="76" t="s">
        <v>0</v>
      </c>
      <c r="T35" s="76">
        <v>9</v>
      </c>
      <c r="U35" s="76">
        <v>3</v>
      </c>
      <c r="V35" s="6">
        <f t="shared" si="1"/>
        <v>45</v>
      </c>
    </row>
    <row r="36" spans="1:22" x14ac:dyDescent="0.3">
      <c r="A36" s="1">
        <v>31</v>
      </c>
      <c r="B36" s="1" t="s">
        <v>102</v>
      </c>
      <c r="C36" s="77">
        <v>2</v>
      </c>
      <c r="D36" s="77" t="s">
        <v>29</v>
      </c>
      <c r="E36" s="76">
        <v>1</v>
      </c>
      <c r="F36" s="76">
        <v>1</v>
      </c>
      <c r="G36" s="76">
        <v>1</v>
      </c>
      <c r="H36" s="76">
        <v>1</v>
      </c>
      <c r="I36" s="76">
        <v>1</v>
      </c>
      <c r="J36" s="76">
        <v>1</v>
      </c>
      <c r="K36" s="76">
        <v>1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2</v>
      </c>
      <c r="R36" s="76">
        <v>2</v>
      </c>
      <c r="S36" s="76" t="s">
        <v>0</v>
      </c>
      <c r="T36" s="76">
        <v>11</v>
      </c>
      <c r="U36" s="76">
        <v>4</v>
      </c>
      <c r="V36" s="6">
        <f t="shared" si="1"/>
        <v>55.000000000000007</v>
      </c>
    </row>
    <row r="37" spans="1:22" x14ac:dyDescent="0.3">
      <c r="A37" s="1">
        <v>32</v>
      </c>
      <c r="B37" s="1" t="s">
        <v>103</v>
      </c>
      <c r="C37" s="77">
        <v>1</v>
      </c>
      <c r="D37" s="77" t="s">
        <v>29</v>
      </c>
      <c r="E37" s="76">
        <v>1</v>
      </c>
      <c r="F37" s="76">
        <v>1</v>
      </c>
      <c r="G37" s="76">
        <v>2</v>
      </c>
      <c r="H37" s="76">
        <v>1</v>
      </c>
      <c r="I37" s="76" t="s">
        <v>0</v>
      </c>
      <c r="J37" s="76">
        <v>1</v>
      </c>
      <c r="K37" s="76">
        <v>1</v>
      </c>
      <c r="L37" s="76" t="s">
        <v>0</v>
      </c>
      <c r="M37" s="76" t="s">
        <v>0</v>
      </c>
      <c r="N37" s="76" t="s">
        <v>0</v>
      </c>
      <c r="O37" s="76" t="s">
        <v>0</v>
      </c>
      <c r="P37" s="76">
        <v>0</v>
      </c>
      <c r="Q37" s="76">
        <v>0</v>
      </c>
      <c r="R37" s="76">
        <v>0</v>
      </c>
      <c r="S37" s="76" t="s">
        <v>0</v>
      </c>
      <c r="T37" s="76">
        <v>7</v>
      </c>
      <c r="U37" s="76">
        <v>3</v>
      </c>
      <c r="V37" s="6">
        <f t="shared" si="1"/>
        <v>35</v>
      </c>
    </row>
    <row r="38" spans="1:22" x14ac:dyDescent="0.3">
      <c r="A38" s="1">
        <v>33</v>
      </c>
      <c r="B38" s="1" t="s">
        <v>104</v>
      </c>
      <c r="C38" s="77">
        <v>1</v>
      </c>
      <c r="D38" s="77" t="s">
        <v>29</v>
      </c>
      <c r="E38" s="76">
        <v>1</v>
      </c>
      <c r="F38" s="76">
        <v>0</v>
      </c>
      <c r="G38" s="76">
        <v>1</v>
      </c>
      <c r="H38" s="76">
        <v>1</v>
      </c>
      <c r="I38" s="76" t="s">
        <v>0</v>
      </c>
      <c r="J38" s="76">
        <v>1</v>
      </c>
      <c r="K38" s="76">
        <v>1</v>
      </c>
      <c r="L38" s="76">
        <v>1</v>
      </c>
      <c r="M38" s="76">
        <v>1</v>
      </c>
      <c r="N38" s="76">
        <v>0</v>
      </c>
      <c r="O38" s="76">
        <v>1</v>
      </c>
      <c r="P38" s="76">
        <v>0</v>
      </c>
      <c r="Q38" s="76">
        <v>1</v>
      </c>
      <c r="R38" s="76">
        <v>0</v>
      </c>
      <c r="S38" s="76" t="s">
        <v>0</v>
      </c>
      <c r="T38" s="76">
        <v>9</v>
      </c>
      <c r="U38" s="76">
        <v>3</v>
      </c>
      <c r="V38" s="6">
        <f t="shared" si="1"/>
        <v>45</v>
      </c>
    </row>
    <row r="39" spans="1:22" x14ac:dyDescent="0.3">
      <c r="A39" s="1">
        <v>34</v>
      </c>
      <c r="B39" s="1" t="s">
        <v>105</v>
      </c>
      <c r="C39" s="77">
        <v>2</v>
      </c>
      <c r="D39" s="77" t="s">
        <v>29</v>
      </c>
      <c r="E39" s="76">
        <v>1</v>
      </c>
      <c r="F39" s="76">
        <v>1</v>
      </c>
      <c r="G39" s="76">
        <v>1</v>
      </c>
      <c r="H39" s="76">
        <v>1</v>
      </c>
      <c r="I39" s="76">
        <v>1</v>
      </c>
      <c r="J39" s="76">
        <v>1</v>
      </c>
      <c r="K39" s="76">
        <v>1</v>
      </c>
      <c r="L39" s="76">
        <v>0</v>
      </c>
      <c r="M39" s="76">
        <v>0</v>
      </c>
      <c r="N39" s="76">
        <v>0</v>
      </c>
      <c r="O39" s="76">
        <v>0</v>
      </c>
      <c r="P39" s="76">
        <v>1</v>
      </c>
      <c r="Q39" s="76">
        <v>2</v>
      </c>
      <c r="R39" s="76">
        <v>2</v>
      </c>
      <c r="S39" s="76" t="s">
        <v>0</v>
      </c>
      <c r="T39" s="76">
        <v>13</v>
      </c>
      <c r="U39" s="76">
        <v>4</v>
      </c>
      <c r="V39" s="6">
        <f t="shared" si="1"/>
        <v>65</v>
      </c>
    </row>
    <row r="40" spans="1:22" x14ac:dyDescent="0.3">
      <c r="A40" s="1">
        <v>35</v>
      </c>
      <c r="B40" s="1" t="s">
        <v>106</v>
      </c>
      <c r="C40" s="77">
        <v>2</v>
      </c>
      <c r="D40" s="77" t="s">
        <v>29</v>
      </c>
      <c r="E40" s="76">
        <v>1</v>
      </c>
      <c r="F40" s="76">
        <v>1</v>
      </c>
      <c r="G40" s="76">
        <v>2</v>
      </c>
      <c r="H40" s="76">
        <v>0</v>
      </c>
      <c r="I40" s="76">
        <v>1</v>
      </c>
      <c r="J40" s="76">
        <v>1</v>
      </c>
      <c r="K40" s="76">
        <v>1</v>
      </c>
      <c r="L40" s="76">
        <v>0</v>
      </c>
      <c r="M40" s="76" t="s">
        <v>0</v>
      </c>
      <c r="N40" s="76">
        <v>2</v>
      </c>
      <c r="O40" s="76" t="s">
        <v>0</v>
      </c>
      <c r="P40" s="76" t="s">
        <v>0</v>
      </c>
      <c r="Q40" s="76">
        <v>2</v>
      </c>
      <c r="R40" s="76">
        <v>2</v>
      </c>
      <c r="S40" s="76" t="s">
        <v>0</v>
      </c>
      <c r="T40" s="76">
        <v>13</v>
      </c>
      <c r="U40" s="76">
        <v>4</v>
      </c>
      <c r="V40" s="6">
        <f t="shared" si="1"/>
        <v>65</v>
      </c>
    </row>
    <row r="41" spans="1:22" x14ac:dyDescent="0.3">
      <c r="A41" s="1"/>
      <c r="B41" s="1"/>
      <c r="C41" s="2"/>
      <c r="D41" s="2"/>
      <c r="E41" s="7">
        <f t="shared" ref="E41:S41" si="2">AVERAGE(E6:E40)/E1*100</f>
        <v>94.285714285714278</v>
      </c>
      <c r="F41" s="7">
        <f t="shared" si="2"/>
        <v>62.857142857142854</v>
      </c>
      <c r="G41" s="7">
        <f t="shared" si="2"/>
        <v>60.294117647058819</v>
      </c>
      <c r="H41" s="7">
        <f t="shared" si="2"/>
        <v>85.294117647058826</v>
      </c>
      <c r="I41" s="7">
        <f t="shared" si="2"/>
        <v>65.384615384615387</v>
      </c>
      <c r="J41" s="7">
        <f t="shared" si="2"/>
        <v>100</v>
      </c>
      <c r="K41" s="7">
        <f t="shared" si="2"/>
        <v>77.142857142857153</v>
      </c>
      <c r="L41" s="7">
        <f t="shared" si="2"/>
        <v>38.235294117647058</v>
      </c>
      <c r="M41" s="7">
        <f t="shared" si="2"/>
        <v>27.27272727272727</v>
      </c>
      <c r="N41" s="7">
        <f t="shared" si="2"/>
        <v>36.206896551724135</v>
      </c>
      <c r="O41" s="7">
        <f t="shared" si="2"/>
        <v>27.27272727272727</v>
      </c>
      <c r="P41" s="7">
        <f t="shared" si="2"/>
        <v>30.434782608695656</v>
      </c>
      <c r="Q41" s="7">
        <f t="shared" si="2"/>
        <v>67.142857142857139</v>
      </c>
      <c r="R41" s="7">
        <f t="shared" si="2"/>
        <v>55.714285714285715</v>
      </c>
      <c r="S41" s="7">
        <f t="shared" si="2"/>
        <v>16.666666666666664</v>
      </c>
      <c r="T41" s="36">
        <f>AVERAGE(T6:T40)</f>
        <v>10.028571428571428</v>
      </c>
      <c r="U41" s="36">
        <f>AVERAGE(U6:U40)</f>
        <v>3.5714285714285716</v>
      </c>
      <c r="V41" s="36">
        <f>AVERAGE(V6:V40)</f>
        <v>50.142857142857146</v>
      </c>
    </row>
    <row r="42" spans="1:22" s="28" customFormat="1" x14ac:dyDescent="0.3">
      <c r="C42" s="37"/>
      <c r="D42" s="37"/>
      <c r="T42" s="38"/>
      <c r="U42" s="37"/>
    </row>
    <row r="43" spans="1:22" x14ac:dyDescent="0.3">
      <c r="E43" s="14">
        <v>35</v>
      </c>
      <c r="T43" s="80" t="s">
        <v>10</v>
      </c>
      <c r="U43" s="81"/>
    </row>
    <row r="44" spans="1:22" x14ac:dyDescent="0.3">
      <c r="E44" s="2">
        <f t="shared" ref="E44:S44" si="3">COUNTIF(E6:E40,E1)/$E$43</f>
        <v>0.94285714285714284</v>
      </c>
      <c r="F44" s="2">
        <f t="shared" si="3"/>
        <v>0.62857142857142856</v>
      </c>
      <c r="G44" s="2">
        <f t="shared" si="3"/>
        <v>0.42857142857142855</v>
      </c>
      <c r="H44" s="2">
        <f t="shared" si="3"/>
        <v>0.82857142857142863</v>
      </c>
      <c r="I44" s="2">
        <f t="shared" si="3"/>
        <v>0.48571428571428571</v>
      </c>
      <c r="J44" s="2">
        <f t="shared" si="3"/>
        <v>1</v>
      </c>
      <c r="K44" s="2">
        <f t="shared" si="3"/>
        <v>0.77142857142857146</v>
      </c>
      <c r="L44" s="2">
        <f t="shared" si="3"/>
        <v>0.37142857142857144</v>
      </c>
      <c r="M44" s="2">
        <f t="shared" si="3"/>
        <v>0.17142857142857143</v>
      </c>
      <c r="N44" s="2">
        <f t="shared" si="3"/>
        <v>0.14285714285714285</v>
      </c>
      <c r="O44" s="2">
        <f t="shared" si="3"/>
        <v>0.17142857142857143</v>
      </c>
      <c r="P44" s="2">
        <f t="shared" si="3"/>
        <v>0.2</v>
      </c>
      <c r="Q44" s="2">
        <f t="shared" si="3"/>
        <v>0.54285714285714282</v>
      </c>
      <c r="R44" s="2">
        <f t="shared" si="3"/>
        <v>0.45714285714285713</v>
      </c>
      <c r="S44" s="2">
        <f t="shared" si="3"/>
        <v>0</v>
      </c>
      <c r="T44" s="80" t="s">
        <v>11</v>
      </c>
      <c r="U44" s="81"/>
    </row>
    <row r="45" spans="1:22" x14ac:dyDescent="0.3">
      <c r="E45" s="2">
        <f t="shared" ref="E45:S45" si="4">$E$43-E44-E47-E46</f>
        <v>32.057142857142857</v>
      </c>
      <c r="F45" s="2">
        <f t="shared" si="4"/>
        <v>21.371428571428574</v>
      </c>
      <c r="G45" s="2">
        <f t="shared" si="4"/>
        <v>26.571428571428569</v>
      </c>
      <c r="H45" s="2">
        <f t="shared" si="4"/>
        <v>29.171428571428571</v>
      </c>
      <c r="I45" s="2">
        <f t="shared" si="4"/>
        <v>25.514285714285712</v>
      </c>
      <c r="J45" s="2">
        <f t="shared" si="4"/>
        <v>34</v>
      </c>
      <c r="K45" s="2">
        <f t="shared" si="4"/>
        <v>26.228571428571428</v>
      </c>
      <c r="L45" s="2">
        <f t="shared" si="4"/>
        <v>13.628571428571426</v>
      </c>
      <c r="M45" s="2">
        <f t="shared" si="4"/>
        <v>18.828571428571429</v>
      </c>
      <c r="N45" s="2">
        <f t="shared" si="4"/>
        <v>21.857142857142854</v>
      </c>
      <c r="O45" s="2">
        <f t="shared" si="4"/>
        <v>18.828571428571429</v>
      </c>
      <c r="P45" s="2">
        <f t="shared" si="4"/>
        <v>18.799999999999997</v>
      </c>
      <c r="Q45" s="2">
        <f t="shared" si="4"/>
        <v>27.457142857142856</v>
      </c>
      <c r="R45" s="2">
        <f t="shared" si="4"/>
        <v>22.542857142857144</v>
      </c>
      <c r="S45" s="2">
        <f t="shared" si="4"/>
        <v>29</v>
      </c>
      <c r="T45" s="80" t="s">
        <v>12</v>
      </c>
      <c r="U45" s="81"/>
    </row>
    <row r="46" spans="1:22" x14ac:dyDescent="0.3">
      <c r="E46" s="2">
        <f t="shared" ref="E46:S46" si="5">COUNTIF(E6:E40,"=N  ")</f>
        <v>0</v>
      </c>
      <c r="F46" s="2">
        <f t="shared" si="5"/>
        <v>0</v>
      </c>
      <c r="G46" s="2">
        <f t="shared" si="5"/>
        <v>0</v>
      </c>
      <c r="H46" s="2">
        <f t="shared" si="5"/>
        <v>0</v>
      </c>
      <c r="I46" s="2">
        <f t="shared" si="5"/>
        <v>0</v>
      </c>
      <c r="J46" s="2">
        <f t="shared" si="5"/>
        <v>0</v>
      </c>
      <c r="K46" s="2">
        <f t="shared" si="5"/>
        <v>0</v>
      </c>
      <c r="L46" s="2">
        <f t="shared" si="5"/>
        <v>0</v>
      </c>
      <c r="M46" s="2">
        <f t="shared" si="5"/>
        <v>0</v>
      </c>
      <c r="N46" s="2">
        <f t="shared" si="5"/>
        <v>0</v>
      </c>
      <c r="O46" s="2">
        <f t="shared" si="5"/>
        <v>0</v>
      </c>
      <c r="P46" s="2">
        <f t="shared" si="5"/>
        <v>0</v>
      </c>
      <c r="Q46" s="2">
        <f t="shared" si="5"/>
        <v>0</v>
      </c>
      <c r="R46" s="2">
        <f t="shared" si="5"/>
        <v>0</v>
      </c>
      <c r="S46" s="2">
        <f t="shared" si="5"/>
        <v>0</v>
      </c>
      <c r="T46" s="80" t="s">
        <v>9</v>
      </c>
      <c r="U46" s="81"/>
    </row>
    <row r="47" spans="1:22" x14ac:dyDescent="0.3">
      <c r="E47" s="2">
        <f t="shared" ref="E47:S47" si="6">COUNTIF(E6:E40,"=0")</f>
        <v>2</v>
      </c>
      <c r="F47" s="2">
        <f t="shared" si="6"/>
        <v>13</v>
      </c>
      <c r="G47" s="2">
        <f t="shared" si="6"/>
        <v>8</v>
      </c>
      <c r="H47" s="2">
        <f t="shared" si="6"/>
        <v>5</v>
      </c>
      <c r="I47" s="2">
        <f t="shared" si="6"/>
        <v>9</v>
      </c>
      <c r="J47" s="2">
        <f t="shared" si="6"/>
        <v>0</v>
      </c>
      <c r="K47" s="2">
        <f t="shared" si="6"/>
        <v>8</v>
      </c>
      <c r="L47" s="2">
        <f t="shared" si="6"/>
        <v>21</v>
      </c>
      <c r="M47" s="2">
        <f t="shared" si="6"/>
        <v>16</v>
      </c>
      <c r="N47" s="2">
        <f t="shared" si="6"/>
        <v>13</v>
      </c>
      <c r="O47" s="2">
        <f t="shared" si="6"/>
        <v>16</v>
      </c>
      <c r="P47" s="2">
        <f t="shared" si="6"/>
        <v>16</v>
      </c>
      <c r="Q47" s="2">
        <f t="shared" si="6"/>
        <v>7</v>
      </c>
      <c r="R47" s="2">
        <f t="shared" si="6"/>
        <v>12</v>
      </c>
      <c r="S47" s="2">
        <f t="shared" si="6"/>
        <v>6</v>
      </c>
      <c r="T47" s="80" t="s">
        <v>8</v>
      </c>
      <c r="U47" s="81"/>
    </row>
    <row r="50" spans="3:22" x14ac:dyDescent="0.3">
      <c r="C50"/>
      <c r="D50"/>
      <c r="T50" s="32" t="s">
        <v>13</v>
      </c>
      <c r="U50" s="14">
        <f>COUNTIF(U6:U40,"=2")</f>
        <v>0</v>
      </c>
      <c r="V50" s="15">
        <f>U50/$E$43*100</f>
        <v>0</v>
      </c>
    </row>
    <row r="51" spans="3:22" x14ac:dyDescent="0.3">
      <c r="C51"/>
      <c r="D51"/>
      <c r="T51" s="33" t="s">
        <v>14</v>
      </c>
      <c r="U51" s="8">
        <f>COUNTIF(U6:U40,"=3")</f>
        <v>16</v>
      </c>
      <c r="V51" s="13">
        <f>U51/$E$43*100</f>
        <v>45.714285714285715</v>
      </c>
    </row>
    <row r="52" spans="3:22" x14ac:dyDescent="0.3">
      <c r="C52"/>
      <c r="D52"/>
      <c r="T52" s="34" t="s">
        <v>15</v>
      </c>
      <c r="U52" s="11">
        <f>COUNTIF(U6:U40,"=4")</f>
        <v>18</v>
      </c>
      <c r="V52" s="12">
        <f>U52/$E$43*100</f>
        <v>51.428571428571423</v>
      </c>
    </row>
    <row r="53" spans="3:22" x14ac:dyDescent="0.3">
      <c r="C53"/>
      <c r="D53"/>
      <c r="T53" s="35" t="s">
        <v>16</v>
      </c>
      <c r="U53" s="9">
        <f>COUNTIF(U6:U40,"=5")</f>
        <v>1</v>
      </c>
      <c r="V53" s="10">
        <f>U53/$E$43*100</f>
        <v>2.8571428571428572</v>
      </c>
    </row>
    <row r="55" spans="3:22" x14ac:dyDescent="0.3">
      <c r="C55"/>
      <c r="D55"/>
      <c r="E55" s="90" t="s">
        <v>53</v>
      </c>
      <c r="F55" s="91"/>
      <c r="G55" s="91"/>
      <c r="H55" s="91"/>
      <c r="I55" s="92"/>
      <c r="J55" s="65" t="s">
        <v>52</v>
      </c>
      <c r="K55" s="65" t="s">
        <v>51</v>
      </c>
      <c r="T55" s="79"/>
      <c r="U55" s="79"/>
      <c r="V55" s="66">
        <f>COUNTIF(V6:V40,100)</f>
        <v>0</v>
      </c>
    </row>
    <row r="56" spans="3:22" x14ac:dyDescent="0.3">
      <c r="C56"/>
      <c r="D56"/>
      <c r="E56" s="78" t="s">
        <v>46</v>
      </c>
      <c r="F56" s="78"/>
      <c r="G56" s="78"/>
      <c r="H56" s="78"/>
      <c r="I56" s="78"/>
      <c r="J56" s="7">
        <f>COUNTIF(V6:V40,"&gt;=85")</f>
        <v>1</v>
      </c>
      <c r="K56" s="7">
        <f>J56/E43*100</f>
        <v>2.8571428571428572</v>
      </c>
      <c r="T56" s="88"/>
      <c r="U56" s="89"/>
      <c r="V56" s="7">
        <f>SUM(U51:U53)/$E$43*100</f>
        <v>100</v>
      </c>
    </row>
    <row r="57" spans="3:22" x14ac:dyDescent="0.3">
      <c r="C57"/>
      <c r="D57"/>
      <c r="E57" s="78" t="s">
        <v>47</v>
      </c>
      <c r="F57" s="78"/>
      <c r="G57" s="78"/>
      <c r="H57" s="78"/>
      <c r="I57" s="78"/>
      <c r="J57" s="7">
        <f>COUNTIF(V6:V40,"&gt;=75")-J56</f>
        <v>0</v>
      </c>
      <c r="K57" s="7">
        <f>J57/E43*100</f>
        <v>0</v>
      </c>
      <c r="T57" s="88"/>
      <c r="U57" s="89"/>
      <c r="V57" s="7">
        <f>SUM(U52:U53)/$E$43*100</f>
        <v>54.285714285714285</v>
      </c>
    </row>
    <row r="58" spans="3:22" x14ac:dyDescent="0.3">
      <c r="C58"/>
      <c r="D58"/>
      <c r="E58" s="78" t="s">
        <v>48</v>
      </c>
      <c r="F58" s="78"/>
      <c r="G58" s="78"/>
      <c r="H58" s="78"/>
      <c r="I58" s="78"/>
      <c r="J58" s="7">
        <f>COUNTIF(V6:V40,"&gt;=65")-J57-J56</f>
        <v>7</v>
      </c>
      <c r="K58" s="7">
        <f>J58/E43*100</f>
        <v>20</v>
      </c>
      <c r="T58" s="79"/>
      <c r="U58" s="79"/>
      <c r="V58" s="7">
        <f>AVERAGE(T6:T40)</f>
        <v>10.028571428571428</v>
      </c>
    </row>
    <row r="59" spans="3:22" x14ac:dyDescent="0.3">
      <c r="C59"/>
      <c r="D59"/>
      <c r="E59" s="78" t="s">
        <v>49</v>
      </c>
      <c r="F59" s="78"/>
      <c r="G59" s="78"/>
      <c r="H59" s="78"/>
      <c r="I59" s="78"/>
      <c r="J59" s="7">
        <f>COUNTIF(V6:V40,"&gt;=50")-J58-J57-J56</f>
        <v>11</v>
      </c>
      <c r="K59" s="7">
        <f>J59/E43*100</f>
        <v>31.428571428571427</v>
      </c>
      <c r="T59" s="79"/>
      <c r="U59" s="79"/>
      <c r="V59" s="7">
        <f>AVERAGE(U6:U40)</f>
        <v>3.5714285714285716</v>
      </c>
    </row>
    <row r="60" spans="3:22" x14ac:dyDescent="0.3">
      <c r="E60" s="78" t="s">
        <v>50</v>
      </c>
      <c r="F60" s="78"/>
      <c r="G60" s="78"/>
      <c r="H60" s="78"/>
      <c r="I60" s="78"/>
      <c r="J60" s="7">
        <f>COUNTIF(V6:V40,"&lt;50")</f>
        <v>16</v>
      </c>
      <c r="K60" s="7">
        <f>J60/E43*100</f>
        <v>45.714285714285715</v>
      </c>
      <c r="T60" s="79"/>
      <c r="U60" s="79"/>
      <c r="V60" s="7">
        <f>AVERAGE(V6:V40)</f>
        <v>50.142857142857146</v>
      </c>
    </row>
  </sheetData>
  <autoFilter ref="E3:V4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25">
    <mergeCell ref="B3:B5"/>
    <mergeCell ref="A3:A5"/>
    <mergeCell ref="D3:D5"/>
    <mergeCell ref="E3:S3"/>
    <mergeCell ref="T3:T5"/>
    <mergeCell ref="U3:U5"/>
    <mergeCell ref="V3:V5"/>
    <mergeCell ref="C3:C5"/>
    <mergeCell ref="T56:U56"/>
    <mergeCell ref="T57:U57"/>
    <mergeCell ref="E55:I55"/>
    <mergeCell ref="T58:U58"/>
    <mergeCell ref="T59:U59"/>
    <mergeCell ref="T60:U60"/>
    <mergeCell ref="T43:U43"/>
    <mergeCell ref="T44:U44"/>
    <mergeCell ref="T45:U45"/>
    <mergeCell ref="T46:U46"/>
    <mergeCell ref="T47:U47"/>
    <mergeCell ref="T55:U55"/>
    <mergeCell ref="E60:I60"/>
    <mergeCell ref="E58:I58"/>
    <mergeCell ref="E59:I59"/>
    <mergeCell ref="E57:I57"/>
    <mergeCell ref="E56:I56"/>
  </mergeCells>
  <conditionalFormatting sqref="U6:U40">
    <cfRule type="cellIs" dxfId="16" priority="2" operator="equal">
      <formula>3</formula>
    </cfRule>
    <cfRule type="cellIs" dxfId="15" priority="3" operator="equal">
      <formula>4</formula>
    </cfRule>
    <cfRule type="cellIs" dxfId="14" priority="4" operator="equal">
      <formula>2</formula>
    </cfRule>
    <cfRule type="cellIs" dxfId="13" priority="5" operator="equal">
      <formula>5</formula>
    </cfRule>
  </conditionalFormatting>
  <conditionalFormatting sqref="E41:S41">
    <cfRule type="cellIs" dxfId="12" priority="1" operator="lessThan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fitToHeight="5" orientation="landscape" r:id="rId1"/>
  <ignoredErrors>
    <ignoredError sqref="E41:P41 E44:P47" formulaRange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[1]Служебный!#REF!</xm:f>
          </x14:formula1>
          <xm:sqref>C6:C40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"/>
  <sheetViews>
    <sheetView view="pageBreakPreview" zoomScale="60" zoomScaleNormal="85" workbookViewId="0">
      <selection activeCell="M23" sqref="M23"/>
    </sheetView>
  </sheetViews>
  <sheetFormatPr defaultColWidth="9.109375" defaultRowHeight="13.2" x14ac:dyDescent="0.25"/>
  <cols>
    <col min="1" max="1" width="9.109375" style="42"/>
    <col min="2" max="2" width="86.44140625" style="42" customWidth="1"/>
    <col min="3" max="6" width="9.88671875" style="42" customWidth="1"/>
    <col min="7" max="16384" width="9.109375" style="42"/>
  </cols>
  <sheetData>
    <row r="1" spans="1:10" s="39" customFormat="1" x14ac:dyDescent="0.25">
      <c r="A1" s="47"/>
      <c r="B1" s="47"/>
      <c r="C1" s="47"/>
      <c r="G1" s="48"/>
      <c r="H1" s="94"/>
      <c r="I1" s="94"/>
      <c r="J1" s="94"/>
    </row>
    <row r="2" spans="1:10" s="50" customFormat="1" ht="73.2" x14ac:dyDescent="0.25">
      <c r="A2" s="40" t="s">
        <v>35</v>
      </c>
      <c r="B2" s="41" t="s">
        <v>43</v>
      </c>
      <c r="C2" s="43" t="s">
        <v>42</v>
      </c>
      <c r="D2" s="51" t="s">
        <v>39</v>
      </c>
      <c r="E2" s="49" t="s">
        <v>40</v>
      </c>
      <c r="F2" s="49" t="s">
        <v>41</v>
      </c>
      <c r="G2" s="27" t="s">
        <v>45</v>
      </c>
      <c r="H2" s="41" t="s">
        <v>28</v>
      </c>
      <c r="I2" s="41" t="s">
        <v>29</v>
      </c>
      <c r="J2" s="27" t="s">
        <v>36</v>
      </c>
    </row>
    <row r="3" spans="1:10" ht="14.4" x14ac:dyDescent="0.3">
      <c r="A3" s="41">
        <v>1</v>
      </c>
      <c r="B3" t="s">
        <v>57</v>
      </c>
      <c r="C3" s="43">
        <f>'1'!E1</f>
        <v>1</v>
      </c>
      <c r="D3" s="76">
        <v>92.86</v>
      </c>
      <c r="E3" s="76">
        <v>92.02</v>
      </c>
      <c r="F3" s="76">
        <v>90.1</v>
      </c>
      <c r="G3" s="44">
        <f>1-J3</f>
        <v>5.7142857142857162E-2</v>
      </c>
      <c r="H3" s="52">
        <f>'4А'!X2</f>
        <v>17</v>
      </c>
      <c r="I3" s="52">
        <f>'4Б'!X2</f>
        <v>16</v>
      </c>
      <c r="J3" s="45">
        <f>'1'!E44</f>
        <v>0.94285714285714284</v>
      </c>
    </row>
    <row r="4" spans="1:10" ht="14.4" x14ac:dyDescent="0.3">
      <c r="A4" s="41">
        <v>2</v>
      </c>
      <c r="B4" t="s">
        <v>58</v>
      </c>
      <c r="C4" s="43">
        <f>'1'!F1</f>
        <v>1</v>
      </c>
      <c r="D4" s="76">
        <v>83.33</v>
      </c>
      <c r="E4" s="76">
        <v>81.98</v>
      </c>
      <c r="F4" s="76">
        <v>78.73</v>
      </c>
      <c r="G4" s="44">
        <f t="shared" ref="G4:G14" si="0">1-J4</f>
        <v>0.37142857142857144</v>
      </c>
      <c r="H4" s="52">
        <f>'4А'!Y2</f>
        <v>12</v>
      </c>
      <c r="I4" s="52">
        <f>'4Б'!Y2</f>
        <v>10</v>
      </c>
      <c r="J4" s="45">
        <f>'1'!F44</f>
        <v>0.62857142857142856</v>
      </c>
    </row>
    <row r="5" spans="1:10" ht="14.4" x14ac:dyDescent="0.3">
      <c r="A5" s="41">
        <v>3</v>
      </c>
      <c r="B5" t="s">
        <v>59</v>
      </c>
      <c r="C5" s="43">
        <f>'1'!G1</f>
        <v>2</v>
      </c>
      <c r="D5" s="76">
        <v>83.33</v>
      </c>
      <c r="E5" s="76">
        <v>83.55</v>
      </c>
      <c r="F5" s="76">
        <v>81.459999999999994</v>
      </c>
      <c r="G5" s="44">
        <f t="shared" si="0"/>
        <v>0.5714285714285714</v>
      </c>
      <c r="H5" s="52">
        <f>'4А'!Z2</f>
        <v>7</v>
      </c>
      <c r="I5" s="52">
        <f>'4Б'!Z2</f>
        <v>8</v>
      </c>
      <c r="J5" s="45">
        <f>'1'!G44</f>
        <v>0.42857142857142855</v>
      </c>
    </row>
    <row r="6" spans="1:10" ht="14.4" x14ac:dyDescent="0.3">
      <c r="A6" s="41">
        <v>4</v>
      </c>
      <c r="B6" t="s">
        <v>60</v>
      </c>
      <c r="C6" s="43">
        <f>'1'!H1</f>
        <v>1</v>
      </c>
      <c r="D6" s="76">
        <v>69.05</v>
      </c>
      <c r="E6" s="76">
        <v>62.16</v>
      </c>
      <c r="F6" s="76">
        <v>56.97</v>
      </c>
      <c r="G6" s="44">
        <f t="shared" si="0"/>
        <v>0.17142857142857137</v>
      </c>
      <c r="H6" s="52">
        <f>'4А'!AA2</f>
        <v>13</v>
      </c>
      <c r="I6" s="52">
        <f>'4Б'!AA2</f>
        <v>16</v>
      </c>
      <c r="J6" s="45">
        <f>'1'!H44</f>
        <v>0.82857142857142863</v>
      </c>
    </row>
    <row r="7" spans="1:10" ht="14.4" x14ac:dyDescent="0.3">
      <c r="A7" s="41">
        <v>5</v>
      </c>
      <c r="B7" t="s">
        <v>61</v>
      </c>
      <c r="C7" s="46">
        <f>'1'!I1</f>
        <v>1</v>
      </c>
      <c r="D7" s="76">
        <v>85.71</v>
      </c>
      <c r="E7" s="76">
        <v>63.04</v>
      </c>
      <c r="F7" s="76">
        <v>58.41</v>
      </c>
      <c r="G7" s="44">
        <f t="shared" si="0"/>
        <v>0.51428571428571423</v>
      </c>
      <c r="H7" s="62">
        <f>'4А'!AB2</f>
        <v>8</v>
      </c>
      <c r="I7" s="52">
        <f>'4Б'!AB2</f>
        <v>9</v>
      </c>
      <c r="J7" s="63">
        <f>'1'!I44</f>
        <v>0.48571428571428571</v>
      </c>
    </row>
    <row r="8" spans="1:10" ht="14.4" x14ac:dyDescent="0.3">
      <c r="A8" s="41">
        <v>6</v>
      </c>
      <c r="B8" t="s">
        <v>62</v>
      </c>
      <c r="C8" s="46">
        <f>'1'!J1</f>
        <v>1</v>
      </c>
      <c r="D8" s="76">
        <v>40.479999999999997</v>
      </c>
      <c r="E8" s="76">
        <v>48.42</v>
      </c>
      <c r="F8" s="76">
        <v>44.79</v>
      </c>
      <c r="G8" s="44">
        <f t="shared" si="0"/>
        <v>0</v>
      </c>
      <c r="H8" s="62">
        <f>'4А'!AC2</f>
        <v>18</v>
      </c>
      <c r="I8" s="62">
        <f>'4Б'!AC2</f>
        <v>17</v>
      </c>
      <c r="J8" s="63">
        <f>'1'!J44</f>
        <v>1</v>
      </c>
    </row>
    <row r="9" spans="1:10" ht="14.4" x14ac:dyDescent="0.3">
      <c r="A9" s="41">
        <v>7</v>
      </c>
      <c r="B9" t="s">
        <v>63</v>
      </c>
      <c r="C9" s="46">
        <f>'1'!K1</f>
        <v>1</v>
      </c>
      <c r="D9" s="76">
        <v>73.81</v>
      </c>
      <c r="E9" s="76">
        <v>92.93</v>
      </c>
      <c r="F9" s="76">
        <v>91.25</v>
      </c>
      <c r="G9" s="44">
        <f t="shared" si="0"/>
        <v>0.22857142857142854</v>
      </c>
      <c r="H9" s="62">
        <f>'4А'!AD2</f>
        <v>12</v>
      </c>
      <c r="I9" s="62">
        <f>'4Б'!AD2</f>
        <v>15</v>
      </c>
      <c r="J9" s="63">
        <f>'1'!K44</f>
        <v>0.77142857142857146</v>
      </c>
    </row>
    <row r="10" spans="1:10" ht="14.4" x14ac:dyDescent="0.3">
      <c r="A10" s="41">
        <v>8</v>
      </c>
      <c r="B10" t="s">
        <v>64</v>
      </c>
      <c r="C10" s="46">
        <f>'1'!L1</f>
        <v>1</v>
      </c>
      <c r="D10" s="76">
        <v>61.9</v>
      </c>
      <c r="E10" s="76">
        <v>83.38</v>
      </c>
      <c r="F10" s="76">
        <v>81.12</v>
      </c>
      <c r="G10" s="44">
        <f t="shared" si="0"/>
        <v>0.62857142857142856</v>
      </c>
      <c r="H10" s="62">
        <f>'4А'!AE2</f>
        <v>7</v>
      </c>
      <c r="I10" s="62">
        <f>'4Б'!AE2</f>
        <v>6</v>
      </c>
      <c r="J10" s="63">
        <f>'1'!L44</f>
        <v>0.37142857142857144</v>
      </c>
    </row>
    <row r="11" spans="1:10" ht="14.4" x14ac:dyDescent="0.3">
      <c r="A11" s="41">
        <v>9</v>
      </c>
      <c r="B11" t="s">
        <v>65</v>
      </c>
      <c r="C11" s="46">
        <f>'1'!M1</f>
        <v>1</v>
      </c>
      <c r="D11" s="76">
        <v>41.67</v>
      </c>
      <c r="E11" s="76">
        <v>62.12</v>
      </c>
      <c r="F11" s="76">
        <v>57.32</v>
      </c>
      <c r="G11" s="44">
        <f t="shared" si="0"/>
        <v>0.82857142857142851</v>
      </c>
      <c r="H11" s="62">
        <f>'4А'!AF2</f>
        <v>3</v>
      </c>
      <c r="I11" s="62">
        <f>'4Б'!AF2</f>
        <v>3</v>
      </c>
      <c r="J11" s="63">
        <f>'1'!M44</f>
        <v>0.17142857142857143</v>
      </c>
    </row>
    <row r="12" spans="1:10" ht="14.4" x14ac:dyDescent="0.3">
      <c r="A12" s="41">
        <v>10</v>
      </c>
      <c r="B12" t="s">
        <v>66</v>
      </c>
      <c r="C12" s="46">
        <f>'1'!N1</f>
        <v>2</v>
      </c>
      <c r="D12" s="76">
        <v>23.81</v>
      </c>
      <c r="E12" s="76">
        <v>45.29</v>
      </c>
      <c r="F12" s="76">
        <v>41.52</v>
      </c>
      <c r="G12" s="44">
        <f t="shared" si="0"/>
        <v>0.85714285714285721</v>
      </c>
      <c r="H12" s="62">
        <f>'4А'!AG2</f>
        <v>3</v>
      </c>
      <c r="I12" s="62">
        <f>'4Б'!AG2</f>
        <v>2</v>
      </c>
      <c r="J12" s="63">
        <f>'1'!N44</f>
        <v>0.14285714285714285</v>
      </c>
    </row>
    <row r="13" spans="1:10" ht="14.4" x14ac:dyDescent="0.3">
      <c r="A13" s="41">
        <v>11</v>
      </c>
      <c r="B13" t="s">
        <v>67</v>
      </c>
      <c r="C13" s="46">
        <f>'1'!O1</f>
        <v>1</v>
      </c>
      <c r="D13" s="76">
        <v>85.71</v>
      </c>
      <c r="E13" s="76">
        <v>54.59</v>
      </c>
      <c r="F13" s="76">
        <v>50.38</v>
      </c>
      <c r="G13" s="44">
        <f t="shared" si="0"/>
        <v>0.82857142857142851</v>
      </c>
      <c r="H13" s="62">
        <f>'4А'!AH2</f>
        <v>3</v>
      </c>
      <c r="I13" s="62">
        <f>'4Б'!AH2</f>
        <v>3</v>
      </c>
      <c r="J13" s="63">
        <f>'1'!O44</f>
        <v>0.17142857142857143</v>
      </c>
    </row>
    <row r="14" spans="1:10" ht="14.4" x14ac:dyDescent="0.3">
      <c r="A14" s="41">
        <v>12</v>
      </c>
      <c r="B14" t="s">
        <v>68</v>
      </c>
      <c r="C14" s="46">
        <f>'1'!P1</f>
        <v>1</v>
      </c>
      <c r="D14" s="76">
        <v>83.33</v>
      </c>
      <c r="E14" s="76">
        <v>44.76</v>
      </c>
      <c r="F14" s="76">
        <v>40.04</v>
      </c>
      <c r="G14" s="44">
        <f t="shared" si="0"/>
        <v>0.8</v>
      </c>
      <c r="H14" s="62">
        <f>'4А'!AI2</f>
        <v>1</v>
      </c>
      <c r="I14" s="62">
        <f>'4Б'!AI2</f>
        <v>6</v>
      </c>
      <c r="J14" s="63">
        <f>'1'!P44</f>
        <v>0.2</v>
      </c>
    </row>
    <row r="15" spans="1:10" ht="14.4" x14ac:dyDescent="0.3">
      <c r="A15" s="41">
        <v>13</v>
      </c>
      <c r="B15" t="s">
        <v>69</v>
      </c>
      <c r="C15" s="46">
        <f>'1'!Q1</f>
        <v>2</v>
      </c>
      <c r="D15" s="76">
        <v>61.9</v>
      </c>
      <c r="E15" s="76">
        <v>54.74</v>
      </c>
      <c r="F15" s="76">
        <v>52.45</v>
      </c>
      <c r="G15" s="44">
        <f>1-J15</f>
        <v>0.45714285714285718</v>
      </c>
      <c r="H15" s="62">
        <f>'4А'!AJ2</f>
        <v>6</v>
      </c>
      <c r="I15" s="62">
        <f>'4Б'!AJ2</f>
        <v>13</v>
      </c>
      <c r="J15" s="63">
        <f>'1'!Q44</f>
        <v>0.54285714285714282</v>
      </c>
    </row>
    <row r="16" spans="1:10" ht="14.4" x14ac:dyDescent="0.3">
      <c r="A16" s="41">
        <v>14</v>
      </c>
      <c r="B16" t="s">
        <v>70</v>
      </c>
      <c r="C16" s="46">
        <f>'1'!R1</f>
        <v>2</v>
      </c>
      <c r="D16" s="76">
        <v>28.57</v>
      </c>
      <c r="E16" s="76">
        <v>65.72</v>
      </c>
      <c r="F16" s="76">
        <v>65.06</v>
      </c>
      <c r="G16" s="44">
        <f>1-J16</f>
        <v>0.54285714285714293</v>
      </c>
      <c r="H16" s="62">
        <f>'4А'!AK2</f>
        <v>7</v>
      </c>
      <c r="I16" s="62">
        <f>'4Б'!AK2</f>
        <v>9</v>
      </c>
      <c r="J16" s="63">
        <f>'1'!R44</f>
        <v>0.45714285714285713</v>
      </c>
    </row>
    <row r="17" spans="1:10" ht="14.4" x14ac:dyDescent="0.3">
      <c r="A17" s="41">
        <v>15</v>
      </c>
      <c r="B17" t="s">
        <v>71</v>
      </c>
      <c r="C17" s="46">
        <f>'1'!S1</f>
        <v>2</v>
      </c>
      <c r="D17" s="76">
        <v>19.05</v>
      </c>
      <c r="E17" s="76">
        <v>11.63</v>
      </c>
      <c r="F17" s="76">
        <v>10.7</v>
      </c>
      <c r="G17" s="44">
        <f t="shared" ref="G17" si="1">1-J17</f>
        <v>1</v>
      </c>
      <c r="H17" s="62">
        <f>'4А'!AL2</f>
        <v>0</v>
      </c>
      <c r="I17" s="62">
        <f>'4Б'!AL2</f>
        <v>0</v>
      </c>
      <c r="J17" s="63">
        <f>'1'!S44</f>
        <v>0</v>
      </c>
    </row>
  </sheetData>
  <mergeCells count="1">
    <mergeCell ref="H1:J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5"/>
  <sheetViews>
    <sheetView view="pageBreakPreview" topLeftCell="K1" zoomScale="60" zoomScaleNormal="70" workbookViewId="0">
      <selection activeCell="E5" sqref="E5:S5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19" width="6.6640625" customWidth="1"/>
    <col min="20" max="20" width="7.5546875" style="30" customWidth="1"/>
    <col min="21" max="21" width="8.6640625" style="3" bestFit="1" customWidth="1"/>
    <col min="24" max="38" width="7.33203125" customWidth="1"/>
  </cols>
  <sheetData>
    <row r="1" spans="1:40" x14ac:dyDescent="0.3">
      <c r="D1" s="31" t="s">
        <v>37</v>
      </c>
      <c r="E1" s="4">
        <f>'1'!E1</f>
        <v>1</v>
      </c>
      <c r="F1" s="4">
        <f>'1'!F1</f>
        <v>1</v>
      </c>
      <c r="G1" s="4">
        <f>'1'!G1</f>
        <v>2</v>
      </c>
      <c r="H1" s="4">
        <f>'1'!H1</f>
        <v>1</v>
      </c>
      <c r="I1" s="4">
        <f>'1'!I1</f>
        <v>1</v>
      </c>
      <c r="J1" s="4">
        <f>'1'!J1</f>
        <v>1</v>
      </c>
      <c r="K1" s="4">
        <f>'1'!K1</f>
        <v>1</v>
      </c>
      <c r="L1" s="4">
        <f>'1'!L1</f>
        <v>1</v>
      </c>
      <c r="M1" s="4">
        <f>'1'!M1</f>
        <v>1</v>
      </c>
      <c r="N1" s="4">
        <f>'1'!N1</f>
        <v>2</v>
      </c>
      <c r="O1" s="4">
        <f>'1'!O1</f>
        <v>1</v>
      </c>
      <c r="P1" s="4">
        <f>'1'!P1</f>
        <v>1</v>
      </c>
      <c r="Q1" s="4">
        <f>'1'!Q1</f>
        <v>2</v>
      </c>
      <c r="R1" s="4">
        <f>'1'!R1</f>
        <v>2</v>
      </c>
      <c r="S1" s="4">
        <f>'1'!S1</f>
        <v>2</v>
      </c>
      <c r="V1" s="5">
        <f>SUM(E1:S1)</f>
        <v>20</v>
      </c>
      <c r="X1" s="73">
        <v>18</v>
      </c>
      <c r="AM1" s="95" t="s">
        <v>10</v>
      </c>
      <c r="AN1" s="97"/>
    </row>
    <row r="2" spans="1:40" x14ac:dyDescent="0.3">
      <c r="X2" s="2">
        <f t="shared" ref="X2:AL2" si="0">COUNTIF(E6:E25,E1)</f>
        <v>17</v>
      </c>
      <c r="Y2" s="2">
        <f t="shared" si="0"/>
        <v>12</v>
      </c>
      <c r="Z2" s="2">
        <f t="shared" si="0"/>
        <v>7</v>
      </c>
      <c r="AA2" s="2">
        <f t="shared" si="0"/>
        <v>13</v>
      </c>
      <c r="AB2" s="2">
        <f t="shared" si="0"/>
        <v>8</v>
      </c>
      <c r="AC2" s="2">
        <f t="shared" si="0"/>
        <v>18</v>
      </c>
      <c r="AD2" s="2">
        <f t="shared" si="0"/>
        <v>12</v>
      </c>
      <c r="AE2" s="2">
        <f t="shared" si="0"/>
        <v>7</v>
      </c>
      <c r="AF2" s="2">
        <f t="shared" si="0"/>
        <v>3</v>
      </c>
      <c r="AG2" s="2">
        <f t="shared" si="0"/>
        <v>3</v>
      </c>
      <c r="AH2" s="2">
        <f t="shared" si="0"/>
        <v>3</v>
      </c>
      <c r="AI2" s="2">
        <f t="shared" si="0"/>
        <v>1</v>
      </c>
      <c r="AJ2" s="2">
        <f t="shared" si="0"/>
        <v>6</v>
      </c>
      <c r="AK2" s="2">
        <f t="shared" si="0"/>
        <v>7</v>
      </c>
      <c r="AL2" s="2">
        <f t="shared" si="0"/>
        <v>0</v>
      </c>
      <c r="AM2" s="95" t="s">
        <v>11</v>
      </c>
      <c r="AN2" s="97"/>
    </row>
    <row r="3" spans="1:40" x14ac:dyDescent="0.3">
      <c r="A3" s="85" t="s">
        <v>0</v>
      </c>
      <c r="B3" s="85" t="s">
        <v>1</v>
      </c>
      <c r="C3" s="85" t="s">
        <v>3</v>
      </c>
      <c r="D3" s="85" t="s">
        <v>38</v>
      </c>
      <c r="E3" s="93" t="s">
        <v>6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2" t="s">
        <v>4</v>
      </c>
      <c r="U3" s="82" t="s">
        <v>5</v>
      </c>
      <c r="V3" s="85" t="s">
        <v>7</v>
      </c>
      <c r="X3" s="2">
        <f t="shared" ref="X3:AH3" si="1">$X$1-X2-X5-X4</f>
        <v>0</v>
      </c>
      <c r="Y3" s="2">
        <f t="shared" si="1"/>
        <v>0</v>
      </c>
      <c r="Z3" s="2">
        <f t="shared" si="1"/>
        <v>8</v>
      </c>
      <c r="AA3" s="2">
        <f t="shared" si="1"/>
        <v>1</v>
      </c>
      <c r="AB3" s="2">
        <f t="shared" si="1"/>
        <v>4</v>
      </c>
      <c r="AC3" s="2">
        <f t="shared" si="1"/>
        <v>0</v>
      </c>
      <c r="AD3" s="2">
        <f t="shared" si="1"/>
        <v>0</v>
      </c>
      <c r="AE3" s="2">
        <f t="shared" si="1"/>
        <v>0</v>
      </c>
      <c r="AF3" s="2">
        <f t="shared" si="1"/>
        <v>9</v>
      </c>
      <c r="AG3" s="2">
        <f t="shared" si="1"/>
        <v>10</v>
      </c>
      <c r="AH3" s="2">
        <f t="shared" si="1"/>
        <v>9</v>
      </c>
      <c r="AI3" s="2">
        <f t="shared" ref="AI3" si="2">$X$1-AI2-AI5-AI4</f>
        <v>9</v>
      </c>
      <c r="AJ3" s="2">
        <f t="shared" ref="AJ3" si="3">$X$1-AJ2-AJ5-AJ4</f>
        <v>8</v>
      </c>
      <c r="AK3" s="2">
        <f t="shared" ref="AK3" si="4">$X$1-AK2-AK5-AK4</f>
        <v>3</v>
      </c>
      <c r="AL3" s="2">
        <f t="shared" ref="AL3" si="5">$X$1-AL2-AL5-AL4</f>
        <v>16</v>
      </c>
      <c r="AM3" s="95" t="s">
        <v>12</v>
      </c>
      <c r="AN3" s="97"/>
    </row>
    <row r="4" spans="1:40" x14ac:dyDescent="0.3">
      <c r="A4" s="86"/>
      <c r="B4" s="86"/>
      <c r="C4" s="86"/>
      <c r="D4" s="8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83"/>
      <c r="U4" s="83"/>
      <c r="V4" s="86"/>
      <c r="X4" s="2">
        <f t="shared" ref="X4:AL4" si="6">COUNTIF(E6:E25,"=N  ")</f>
        <v>0</v>
      </c>
      <c r="Y4" s="2">
        <f t="shared" si="6"/>
        <v>0</v>
      </c>
      <c r="Z4" s="2">
        <f t="shared" si="6"/>
        <v>0</v>
      </c>
      <c r="AA4" s="2">
        <f t="shared" si="6"/>
        <v>0</v>
      </c>
      <c r="AB4" s="2">
        <f t="shared" si="6"/>
        <v>0</v>
      </c>
      <c r="AC4" s="2">
        <f t="shared" si="6"/>
        <v>0</v>
      </c>
      <c r="AD4" s="2">
        <f t="shared" si="6"/>
        <v>0</v>
      </c>
      <c r="AE4" s="2">
        <f t="shared" si="6"/>
        <v>0</v>
      </c>
      <c r="AF4" s="2">
        <f t="shared" si="6"/>
        <v>0</v>
      </c>
      <c r="AG4" s="2">
        <f t="shared" si="6"/>
        <v>0</v>
      </c>
      <c r="AH4" s="2">
        <f t="shared" si="6"/>
        <v>0</v>
      </c>
      <c r="AI4" s="2">
        <f t="shared" si="6"/>
        <v>0</v>
      </c>
      <c r="AJ4" s="2">
        <f t="shared" si="6"/>
        <v>0</v>
      </c>
      <c r="AK4" s="2">
        <f t="shared" si="6"/>
        <v>0</v>
      </c>
      <c r="AL4" s="2">
        <f t="shared" si="6"/>
        <v>0</v>
      </c>
      <c r="AM4" s="95" t="s">
        <v>9</v>
      </c>
      <c r="AN4" s="97"/>
    </row>
    <row r="5" spans="1:40" ht="15" thickBot="1" x14ac:dyDescent="0.35">
      <c r="A5" s="87"/>
      <c r="B5" s="87"/>
      <c r="C5" s="87"/>
      <c r="D5" s="87"/>
      <c r="E5" s="74">
        <v>1</v>
      </c>
      <c r="F5" s="75">
        <v>2</v>
      </c>
      <c r="G5" s="75">
        <v>3</v>
      </c>
      <c r="H5" s="75">
        <v>4</v>
      </c>
      <c r="I5" s="75">
        <v>5.0999999999999996</v>
      </c>
      <c r="J5" s="75">
        <v>5.2</v>
      </c>
      <c r="K5" s="75">
        <v>6.1</v>
      </c>
      <c r="L5" s="75">
        <v>6.2</v>
      </c>
      <c r="M5" s="75">
        <v>7</v>
      </c>
      <c r="N5" s="75">
        <v>8</v>
      </c>
      <c r="O5" s="75">
        <v>9.1</v>
      </c>
      <c r="P5" s="75">
        <v>9.1999999999999993</v>
      </c>
      <c r="Q5" s="75">
        <v>10</v>
      </c>
      <c r="R5" s="75">
        <v>11</v>
      </c>
      <c r="S5" s="75">
        <v>12</v>
      </c>
      <c r="T5" s="84"/>
      <c r="U5" s="84"/>
      <c r="V5" s="87"/>
      <c r="X5" s="2">
        <f t="shared" ref="X5:AL5" si="7">COUNTIF(E6:E25,"=0")</f>
        <v>1</v>
      </c>
      <c r="Y5" s="2">
        <f t="shared" si="7"/>
        <v>6</v>
      </c>
      <c r="Z5" s="2">
        <f t="shared" si="7"/>
        <v>3</v>
      </c>
      <c r="AA5" s="2">
        <f t="shared" si="7"/>
        <v>4</v>
      </c>
      <c r="AB5" s="2">
        <f t="shared" si="7"/>
        <v>6</v>
      </c>
      <c r="AC5" s="2">
        <f t="shared" si="7"/>
        <v>0</v>
      </c>
      <c r="AD5" s="2">
        <f t="shared" si="7"/>
        <v>6</v>
      </c>
      <c r="AE5" s="2">
        <f t="shared" si="7"/>
        <v>11</v>
      </c>
      <c r="AF5" s="2">
        <f t="shared" si="7"/>
        <v>6</v>
      </c>
      <c r="AG5" s="2">
        <f t="shared" si="7"/>
        <v>5</v>
      </c>
      <c r="AH5" s="2">
        <f t="shared" si="7"/>
        <v>6</v>
      </c>
      <c r="AI5" s="2">
        <f t="shared" si="7"/>
        <v>8</v>
      </c>
      <c r="AJ5" s="2">
        <f t="shared" si="7"/>
        <v>4</v>
      </c>
      <c r="AK5" s="2">
        <f t="shared" si="7"/>
        <v>8</v>
      </c>
      <c r="AL5" s="2">
        <f t="shared" si="7"/>
        <v>2</v>
      </c>
      <c r="AM5" s="95" t="s">
        <v>8</v>
      </c>
      <c r="AN5" s="97"/>
    </row>
    <row r="6" spans="1:40" x14ac:dyDescent="0.3">
      <c r="A6" s="1">
        <v>1</v>
      </c>
      <c r="B6" s="1" t="s">
        <v>72</v>
      </c>
      <c r="C6" s="77">
        <v>1</v>
      </c>
      <c r="D6" s="77" t="s">
        <v>28</v>
      </c>
      <c r="E6" s="76">
        <v>1</v>
      </c>
      <c r="F6" s="76">
        <v>0</v>
      </c>
      <c r="G6" s="76">
        <v>1</v>
      </c>
      <c r="H6" s="76">
        <v>1</v>
      </c>
      <c r="I6" s="76">
        <v>0</v>
      </c>
      <c r="J6" s="76">
        <v>1</v>
      </c>
      <c r="K6" s="76">
        <v>1</v>
      </c>
      <c r="L6" s="76">
        <v>1</v>
      </c>
      <c r="M6" s="76">
        <v>1</v>
      </c>
      <c r="N6" s="76">
        <v>0</v>
      </c>
      <c r="O6" s="76">
        <v>1</v>
      </c>
      <c r="P6" s="76">
        <v>0</v>
      </c>
      <c r="Q6" s="76">
        <v>0</v>
      </c>
      <c r="R6" s="76">
        <v>0</v>
      </c>
      <c r="S6" s="76">
        <v>0</v>
      </c>
      <c r="T6" s="76">
        <v>7</v>
      </c>
      <c r="U6" s="76">
        <v>3</v>
      </c>
      <c r="V6" s="6">
        <f>T6/$V$1*100</f>
        <v>35</v>
      </c>
    </row>
    <row r="7" spans="1:40" x14ac:dyDescent="0.3">
      <c r="A7" s="1">
        <v>2</v>
      </c>
      <c r="B7" s="1" t="s">
        <v>73</v>
      </c>
      <c r="C7" s="77">
        <v>1</v>
      </c>
      <c r="D7" s="77" t="s">
        <v>28</v>
      </c>
      <c r="E7" s="76">
        <v>1</v>
      </c>
      <c r="F7" s="76">
        <v>1</v>
      </c>
      <c r="G7" s="76">
        <v>2</v>
      </c>
      <c r="H7" s="76">
        <v>0</v>
      </c>
      <c r="I7" s="76">
        <v>1</v>
      </c>
      <c r="J7" s="76">
        <v>1</v>
      </c>
      <c r="K7" s="76">
        <v>0</v>
      </c>
      <c r="L7" s="76">
        <v>0</v>
      </c>
      <c r="M7" s="76" t="s">
        <v>0</v>
      </c>
      <c r="N7" s="76">
        <v>1</v>
      </c>
      <c r="O7" s="76" t="s">
        <v>0</v>
      </c>
      <c r="P7" s="76" t="s">
        <v>0</v>
      </c>
      <c r="Q7" s="76">
        <v>1</v>
      </c>
      <c r="R7" s="76">
        <v>0</v>
      </c>
      <c r="S7" s="76" t="s">
        <v>0</v>
      </c>
      <c r="T7" s="76">
        <v>8</v>
      </c>
      <c r="U7" s="76">
        <v>3</v>
      </c>
      <c r="V7" s="6">
        <f t="shared" ref="V7:V25" si="8">T7/$V$1*100</f>
        <v>40</v>
      </c>
      <c r="X7" s="67" t="s">
        <v>13</v>
      </c>
      <c r="Y7" s="14">
        <f>COUNTIF(U6:U25,"=2")</f>
        <v>0</v>
      </c>
      <c r="Z7" s="15">
        <f>Y7/$X$1*100</f>
        <v>0</v>
      </c>
    </row>
    <row r="8" spans="1:40" x14ac:dyDescent="0.3">
      <c r="A8" s="1">
        <v>3</v>
      </c>
      <c r="B8" s="1" t="s">
        <v>74</v>
      </c>
      <c r="C8" s="77">
        <v>1</v>
      </c>
      <c r="D8" s="77" t="s">
        <v>28</v>
      </c>
      <c r="E8" s="76">
        <v>1</v>
      </c>
      <c r="F8" s="76">
        <v>1</v>
      </c>
      <c r="G8" s="76">
        <v>1</v>
      </c>
      <c r="H8" s="76">
        <v>1</v>
      </c>
      <c r="I8" s="76">
        <v>0</v>
      </c>
      <c r="J8" s="76">
        <v>1</v>
      </c>
      <c r="K8" s="76">
        <v>0</v>
      </c>
      <c r="L8" s="76">
        <v>0</v>
      </c>
      <c r="M8" s="76" t="s">
        <v>0</v>
      </c>
      <c r="N8" s="76">
        <v>1</v>
      </c>
      <c r="O8" s="76" t="s">
        <v>0</v>
      </c>
      <c r="P8" s="76" t="s">
        <v>0</v>
      </c>
      <c r="Q8" s="76">
        <v>1</v>
      </c>
      <c r="R8" s="76">
        <v>0</v>
      </c>
      <c r="S8" s="76" t="s">
        <v>0</v>
      </c>
      <c r="T8" s="76">
        <v>7</v>
      </c>
      <c r="U8" s="76">
        <v>3</v>
      </c>
      <c r="V8" s="6">
        <f t="shared" si="8"/>
        <v>35</v>
      </c>
      <c r="X8" s="68" t="s">
        <v>14</v>
      </c>
      <c r="Y8" s="8">
        <f>COUNTIF(U6:U25,"=3")</f>
        <v>10</v>
      </c>
      <c r="Z8" s="13">
        <f>Y8/$X$1*100</f>
        <v>55.555555555555557</v>
      </c>
    </row>
    <row r="9" spans="1:40" x14ac:dyDescent="0.3">
      <c r="A9" s="1">
        <v>4</v>
      </c>
      <c r="B9" s="1" t="s">
        <v>75</v>
      </c>
      <c r="C9" s="77">
        <v>2</v>
      </c>
      <c r="D9" s="77" t="s">
        <v>28</v>
      </c>
      <c r="E9" s="76">
        <v>1</v>
      </c>
      <c r="F9" s="76">
        <v>1</v>
      </c>
      <c r="G9" s="76">
        <v>1</v>
      </c>
      <c r="H9" s="76" t="s">
        <v>0</v>
      </c>
      <c r="I9" s="76">
        <v>0</v>
      </c>
      <c r="J9" s="76">
        <v>1</v>
      </c>
      <c r="K9" s="76">
        <v>1</v>
      </c>
      <c r="L9" s="76">
        <v>0</v>
      </c>
      <c r="M9" s="76" t="s">
        <v>0</v>
      </c>
      <c r="N9" s="76">
        <v>0</v>
      </c>
      <c r="O9" s="76" t="s">
        <v>0</v>
      </c>
      <c r="P9" s="76" t="s">
        <v>0</v>
      </c>
      <c r="Q9" s="76">
        <v>2</v>
      </c>
      <c r="R9" s="76">
        <v>2</v>
      </c>
      <c r="S9" s="76" t="s">
        <v>0</v>
      </c>
      <c r="T9" s="76">
        <v>9</v>
      </c>
      <c r="U9" s="76">
        <v>3</v>
      </c>
      <c r="V9" s="6">
        <f t="shared" si="8"/>
        <v>45</v>
      </c>
      <c r="X9" s="69" t="s">
        <v>15</v>
      </c>
      <c r="Y9" s="11">
        <f>COUNTIF(U6:U25,"=4")</f>
        <v>7</v>
      </c>
      <c r="Z9" s="12">
        <f>Y9/$X$1*100</f>
        <v>38.888888888888893</v>
      </c>
    </row>
    <row r="10" spans="1:40" x14ac:dyDescent="0.3">
      <c r="A10" s="1">
        <v>5</v>
      </c>
      <c r="B10" s="1" t="s">
        <v>76</v>
      </c>
      <c r="C10" s="77">
        <v>2</v>
      </c>
      <c r="D10" s="77" t="s">
        <v>28</v>
      </c>
      <c r="E10" s="76">
        <v>1</v>
      </c>
      <c r="F10" s="76">
        <v>0</v>
      </c>
      <c r="G10" s="76">
        <v>0</v>
      </c>
      <c r="H10" s="76">
        <v>1</v>
      </c>
      <c r="I10" s="76">
        <v>1</v>
      </c>
      <c r="J10" s="76">
        <v>1</v>
      </c>
      <c r="K10" s="76">
        <v>0</v>
      </c>
      <c r="L10" s="76">
        <v>0</v>
      </c>
      <c r="M10" s="76">
        <v>0</v>
      </c>
      <c r="N10" s="76">
        <v>1</v>
      </c>
      <c r="O10" s="76">
        <v>0</v>
      </c>
      <c r="P10" s="76">
        <v>0</v>
      </c>
      <c r="Q10" s="76">
        <v>1</v>
      </c>
      <c r="R10" s="76">
        <v>2</v>
      </c>
      <c r="S10" s="76">
        <v>1</v>
      </c>
      <c r="T10" s="76">
        <v>9</v>
      </c>
      <c r="U10" s="76">
        <v>3</v>
      </c>
      <c r="V10" s="6">
        <f t="shared" si="8"/>
        <v>45</v>
      </c>
      <c r="X10" s="70" t="s">
        <v>16</v>
      </c>
      <c r="Y10" s="9">
        <f>COUNTIF(U6:U25,"=5")</f>
        <v>1</v>
      </c>
      <c r="Z10" s="10">
        <f>Y10/$X$1*100</f>
        <v>5.5555555555555554</v>
      </c>
    </row>
    <row r="11" spans="1:40" x14ac:dyDescent="0.3">
      <c r="A11" s="1">
        <v>6</v>
      </c>
      <c r="B11" s="1" t="s">
        <v>77</v>
      </c>
      <c r="C11" s="77">
        <v>1</v>
      </c>
      <c r="D11" s="77" t="s">
        <v>28</v>
      </c>
      <c r="E11" s="76">
        <v>1</v>
      </c>
      <c r="F11" s="76">
        <v>1</v>
      </c>
      <c r="G11" s="76">
        <v>1</v>
      </c>
      <c r="H11" s="76">
        <v>1</v>
      </c>
      <c r="I11" s="76">
        <v>1</v>
      </c>
      <c r="J11" s="76">
        <v>1</v>
      </c>
      <c r="K11" s="76">
        <v>1</v>
      </c>
      <c r="L11" s="76">
        <v>0</v>
      </c>
      <c r="M11" s="76" t="s">
        <v>0</v>
      </c>
      <c r="N11" s="76">
        <v>1</v>
      </c>
      <c r="O11" s="76" t="s">
        <v>0</v>
      </c>
      <c r="P11" s="76" t="s">
        <v>0</v>
      </c>
      <c r="Q11" s="76">
        <v>1</v>
      </c>
      <c r="R11" s="76">
        <v>0</v>
      </c>
      <c r="S11" s="76" t="s">
        <v>0</v>
      </c>
      <c r="T11" s="76">
        <v>10</v>
      </c>
      <c r="U11" s="76">
        <v>4</v>
      </c>
      <c r="V11" s="6">
        <f t="shared" si="8"/>
        <v>50</v>
      </c>
    </row>
    <row r="12" spans="1:40" x14ac:dyDescent="0.3">
      <c r="A12" s="1">
        <v>7</v>
      </c>
      <c r="B12" s="1" t="s">
        <v>78</v>
      </c>
      <c r="C12" s="77">
        <v>2</v>
      </c>
      <c r="D12" s="77" t="s">
        <v>28</v>
      </c>
      <c r="E12" s="76">
        <v>0</v>
      </c>
      <c r="F12" s="76">
        <v>1</v>
      </c>
      <c r="G12" s="76">
        <v>2</v>
      </c>
      <c r="H12" s="76">
        <v>0</v>
      </c>
      <c r="I12" s="76">
        <v>1</v>
      </c>
      <c r="J12" s="76">
        <v>1</v>
      </c>
      <c r="K12" s="76">
        <v>1</v>
      </c>
      <c r="L12" s="76">
        <v>0</v>
      </c>
      <c r="M12" s="76">
        <v>0</v>
      </c>
      <c r="N12" s="76">
        <v>2</v>
      </c>
      <c r="O12" s="76">
        <v>0</v>
      </c>
      <c r="P12" s="76">
        <v>0</v>
      </c>
      <c r="Q12" s="76">
        <v>2</v>
      </c>
      <c r="R12" s="76">
        <v>2</v>
      </c>
      <c r="S12" s="76">
        <v>1</v>
      </c>
      <c r="T12" s="76">
        <v>13</v>
      </c>
      <c r="U12" s="76">
        <v>4</v>
      </c>
      <c r="V12" s="6">
        <f t="shared" si="8"/>
        <v>65</v>
      </c>
      <c r="X12" s="79" t="s">
        <v>54</v>
      </c>
      <c r="Y12" s="79"/>
      <c r="Z12" s="66">
        <f>COUNTIF(V6:V25,100)</f>
        <v>0</v>
      </c>
    </row>
    <row r="13" spans="1:40" x14ac:dyDescent="0.3">
      <c r="A13" s="1">
        <v>8</v>
      </c>
      <c r="B13" s="1" t="s">
        <v>79</v>
      </c>
      <c r="C13" s="77">
        <v>2</v>
      </c>
      <c r="D13" s="77" t="s">
        <v>28</v>
      </c>
      <c r="E13" s="76">
        <v>1</v>
      </c>
      <c r="F13" s="76">
        <v>1</v>
      </c>
      <c r="G13" s="76">
        <v>2</v>
      </c>
      <c r="H13" s="76">
        <v>1</v>
      </c>
      <c r="I13" s="76">
        <v>0</v>
      </c>
      <c r="J13" s="76">
        <v>1</v>
      </c>
      <c r="K13" s="76">
        <v>1</v>
      </c>
      <c r="L13" s="76">
        <v>1</v>
      </c>
      <c r="M13" s="76">
        <v>0</v>
      </c>
      <c r="N13" s="76">
        <v>1</v>
      </c>
      <c r="O13" s="76">
        <v>0</v>
      </c>
      <c r="P13" s="76">
        <v>0</v>
      </c>
      <c r="Q13" s="76">
        <v>0</v>
      </c>
      <c r="R13" s="76">
        <v>2</v>
      </c>
      <c r="S13" s="76">
        <v>0</v>
      </c>
      <c r="T13" s="76">
        <v>11</v>
      </c>
      <c r="U13" s="76">
        <v>4</v>
      </c>
      <c r="V13" s="6">
        <f t="shared" si="8"/>
        <v>55.000000000000007</v>
      </c>
      <c r="X13" s="80" t="s">
        <v>17</v>
      </c>
      <c r="Y13" s="81"/>
      <c r="Z13" s="7">
        <f>SUM(Y8:Y10)/$X$1*100</f>
        <v>100</v>
      </c>
    </row>
    <row r="14" spans="1:40" x14ac:dyDescent="0.3">
      <c r="A14" s="1">
        <v>9</v>
      </c>
      <c r="B14" s="1" t="s">
        <v>89</v>
      </c>
      <c r="C14" s="77">
        <v>1</v>
      </c>
      <c r="D14" s="77" t="s">
        <v>28</v>
      </c>
      <c r="E14" s="76">
        <v>1</v>
      </c>
      <c r="F14" s="76">
        <v>1</v>
      </c>
      <c r="G14" s="76">
        <v>1</v>
      </c>
      <c r="H14" s="76">
        <v>1</v>
      </c>
      <c r="I14" s="76" t="s">
        <v>0</v>
      </c>
      <c r="J14" s="76">
        <v>1</v>
      </c>
      <c r="K14" s="76">
        <v>0</v>
      </c>
      <c r="L14" s="76">
        <v>0</v>
      </c>
      <c r="M14" s="76" t="s">
        <v>0</v>
      </c>
      <c r="N14" s="76">
        <v>1</v>
      </c>
      <c r="O14" s="76" t="s">
        <v>0</v>
      </c>
      <c r="P14" s="76" t="s">
        <v>0</v>
      </c>
      <c r="Q14" s="76">
        <v>0</v>
      </c>
      <c r="R14" s="76">
        <v>0</v>
      </c>
      <c r="S14" s="76" t="s">
        <v>0</v>
      </c>
      <c r="T14" s="76">
        <v>7</v>
      </c>
      <c r="U14" s="76">
        <v>3</v>
      </c>
      <c r="V14" s="6">
        <f t="shared" si="8"/>
        <v>35</v>
      </c>
      <c r="X14" s="80" t="s">
        <v>33</v>
      </c>
      <c r="Y14" s="81"/>
      <c r="Z14" s="7">
        <f>SUM(Y9:Y10)/$X$1*100</f>
        <v>44.444444444444443</v>
      </c>
    </row>
    <row r="15" spans="1:40" x14ac:dyDescent="0.3">
      <c r="A15" s="1">
        <v>10</v>
      </c>
      <c r="B15" s="1" t="s">
        <v>80</v>
      </c>
      <c r="C15" s="77">
        <v>1</v>
      </c>
      <c r="D15" s="77" t="s">
        <v>28</v>
      </c>
      <c r="E15" s="76">
        <v>1</v>
      </c>
      <c r="F15" s="76">
        <v>1</v>
      </c>
      <c r="G15" s="76">
        <v>2</v>
      </c>
      <c r="H15" s="76">
        <v>1</v>
      </c>
      <c r="I15" s="76">
        <v>1</v>
      </c>
      <c r="J15" s="76">
        <v>1</v>
      </c>
      <c r="K15" s="76">
        <v>1</v>
      </c>
      <c r="L15" s="76">
        <v>1</v>
      </c>
      <c r="M15" s="76">
        <v>1</v>
      </c>
      <c r="N15" s="76">
        <v>2</v>
      </c>
      <c r="O15" s="76">
        <v>1</v>
      </c>
      <c r="P15" s="76">
        <v>1</v>
      </c>
      <c r="Q15" s="76">
        <v>1</v>
      </c>
      <c r="R15" s="76">
        <v>2</v>
      </c>
      <c r="S15" s="76" t="s">
        <v>0</v>
      </c>
      <c r="T15" s="76">
        <v>17</v>
      </c>
      <c r="U15" s="76">
        <v>5</v>
      </c>
      <c r="V15" s="6">
        <f t="shared" si="8"/>
        <v>85</v>
      </c>
      <c r="X15" s="80" t="s">
        <v>30</v>
      </c>
      <c r="Y15" s="81"/>
      <c r="Z15" s="7">
        <f>AVERAGE(T6:T25)</f>
        <v>9.6111111111111107</v>
      </c>
    </row>
    <row r="16" spans="1:40" x14ac:dyDescent="0.3">
      <c r="A16" s="1">
        <v>11</v>
      </c>
      <c r="B16" s="1" t="s">
        <v>81</v>
      </c>
      <c r="C16" s="77">
        <v>2</v>
      </c>
      <c r="D16" s="77" t="s">
        <v>28</v>
      </c>
      <c r="E16" s="76">
        <v>1</v>
      </c>
      <c r="F16" s="76">
        <v>1</v>
      </c>
      <c r="G16" s="76">
        <v>1</v>
      </c>
      <c r="H16" s="76">
        <v>1</v>
      </c>
      <c r="I16" s="76">
        <v>1</v>
      </c>
      <c r="J16" s="76">
        <v>1</v>
      </c>
      <c r="K16" s="76">
        <v>1</v>
      </c>
      <c r="L16" s="76">
        <v>1</v>
      </c>
      <c r="M16" s="76">
        <v>1</v>
      </c>
      <c r="N16" s="76">
        <v>1</v>
      </c>
      <c r="O16" s="76">
        <v>1</v>
      </c>
      <c r="P16" s="76">
        <v>0</v>
      </c>
      <c r="Q16" s="76">
        <v>2</v>
      </c>
      <c r="R16" s="76">
        <v>2</v>
      </c>
      <c r="S16" s="76" t="s">
        <v>0</v>
      </c>
      <c r="T16" s="76">
        <v>14</v>
      </c>
      <c r="U16" s="76">
        <v>4</v>
      </c>
      <c r="V16" s="6">
        <f t="shared" si="8"/>
        <v>70</v>
      </c>
      <c r="X16" s="80" t="s">
        <v>18</v>
      </c>
      <c r="Y16" s="81"/>
      <c r="Z16" s="7">
        <f>AVERAGE(U6:U25)</f>
        <v>3.5</v>
      </c>
    </row>
    <row r="17" spans="1:27" x14ac:dyDescent="0.3">
      <c r="A17" s="1">
        <v>12</v>
      </c>
      <c r="B17" s="1" t="s">
        <v>82</v>
      </c>
      <c r="C17" s="77">
        <v>2</v>
      </c>
      <c r="D17" s="77" t="s">
        <v>28</v>
      </c>
      <c r="E17" s="76">
        <v>1</v>
      </c>
      <c r="F17" s="76">
        <v>0</v>
      </c>
      <c r="G17" s="76">
        <v>2</v>
      </c>
      <c r="H17" s="76">
        <v>1</v>
      </c>
      <c r="I17" s="76">
        <v>0</v>
      </c>
      <c r="J17" s="76">
        <v>1</v>
      </c>
      <c r="K17" s="76">
        <v>0</v>
      </c>
      <c r="L17" s="76">
        <v>1</v>
      </c>
      <c r="M17" s="76">
        <v>0</v>
      </c>
      <c r="N17" s="76">
        <v>0</v>
      </c>
      <c r="O17" s="76">
        <v>0</v>
      </c>
      <c r="P17" s="76">
        <v>0</v>
      </c>
      <c r="Q17" s="76">
        <v>1</v>
      </c>
      <c r="R17" s="76">
        <v>1</v>
      </c>
      <c r="S17" s="76" t="s">
        <v>0</v>
      </c>
      <c r="T17" s="76">
        <v>8</v>
      </c>
      <c r="U17" s="76">
        <v>3</v>
      </c>
      <c r="V17" s="6">
        <f t="shared" si="8"/>
        <v>40</v>
      </c>
      <c r="X17" s="80" t="s">
        <v>55</v>
      </c>
      <c r="Y17" s="81"/>
      <c r="Z17" s="7">
        <f>AVERAGE(V6:V25)</f>
        <v>43.25</v>
      </c>
    </row>
    <row r="18" spans="1:27" x14ac:dyDescent="0.3">
      <c r="A18" s="1">
        <v>13</v>
      </c>
      <c r="B18" s="1" t="s">
        <v>83</v>
      </c>
      <c r="C18" s="77">
        <v>1</v>
      </c>
      <c r="D18" s="77" t="s">
        <v>28</v>
      </c>
      <c r="E18" s="76">
        <v>1</v>
      </c>
      <c r="F18" s="76">
        <v>1</v>
      </c>
      <c r="G18" s="76">
        <v>1</v>
      </c>
      <c r="H18" s="76">
        <v>1</v>
      </c>
      <c r="I18" s="76">
        <v>1</v>
      </c>
      <c r="J18" s="76">
        <v>1</v>
      </c>
      <c r="K18" s="76">
        <v>0</v>
      </c>
      <c r="L18" s="76">
        <v>0</v>
      </c>
      <c r="M18" s="76" t="s">
        <v>0</v>
      </c>
      <c r="N18" s="76">
        <v>2</v>
      </c>
      <c r="O18" s="76" t="s">
        <v>0</v>
      </c>
      <c r="P18" s="76" t="s">
        <v>0</v>
      </c>
      <c r="Q18" s="76">
        <v>1</v>
      </c>
      <c r="R18" s="76">
        <v>0</v>
      </c>
      <c r="S18" s="76" t="s">
        <v>0</v>
      </c>
      <c r="T18" s="76">
        <v>10</v>
      </c>
      <c r="U18" s="76">
        <v>4</v>
      </c>
      <c r="V18" s="6">
        <f t="shared" si="8"/>
        <v>50</v>
      </c>
    </row>
    <row r="19" spans="1:27" x14ac:dyDescent="0.3">
      <c r="A19" s="1">
        <v>14</v>
      </c>
      <c r="B19" s="1" t="s">
        <v>84</v>
      </c>
      <c r="C19" s="77">
        <v>1</v>
      </c>
      <c r="D19" s="77" t="s">
        <v>28</v>
      </c>
      <c r="E19" s="76">
        <v>1</v>
      </c>
      <c r="F19" s="76">
        <v>0</v>
      </c>
      <c r="G19" s="76">
        <v>0</v>
      </c>
      <c r="H19" s="76">
        <v>0</v>
      </c>
      <c r="I19" s="76" t="s">
        <v>0</v>
      </c>
      <c r="J19" s="76">
        <v>1</v>
      </c>
      <c r="K19" s="76">
        <v>1</v>
      </c>
      <c r="L19" s="76">
        <v>0</v>
      </c>
      <c r="M19" s="76" t="s">
        <v>0</v>
      </c>
      <c r="N19" s="76">
        <v>0</v>
      </c>
      <c r="O19" s="76" t="s">
        <v>0</v>
      </c>
      <c r="P19" s="76" t="s">
        <v>0</v>
      </c>
      <c r="Q19" s="76">
        <v>2</v>
      </c>
      <c r="R19" s="76">
        <v>0</v>
      </c>
      <c r="S19" s="76" t="s">
        <v>0</v>
      </c>
      <c r="T19" s="76">
        <v>6</v>
      </c>
      <c r="U19" s="76">
        <v>3</v>
      </c>
      <c r="V19" s="6">
        <f t="shared" si="8"/>
        <v>30</v>
      </c>
      <c r="X19" s="90" t="s">
        <v>53</v>
      </c>
      <c r="Y19" s="91"/>
      <c r="Z19" s="65" t="s">
        <v>52</v>
      </c>
      <c r="AA19" s="65" t="s">
        <v>51</v>
      </c>
    </row>
    <row r="20" spans="1:27" x14ac:dyDescent="0.3">
      <c r="A20" s="1">
        <v>15</v>
      </c>
      <c r="B20" s="1" t="s">
        <v>85</v>
      </c>
      <c r="C20" s="77">
        <v>1</v>
      </c>
      <c r="D20" s="77" t="s">
        <v>28</v>
      </c>
      <c r="E20" s="76">
        <v>1</v>
      </c>
      <c r="F20" s="76">
        <v>0</v>
      </c>
      <c r="G20" s="76">
        <v>2</v>
      </c>
      <c r="H20" s="76">
        <v>1</v>
      </c>
      <c r="I20" s="76">
        <v>1</v>
      </c>
      <c r="J20" s="76">
        <v>1</v>
      </c>
      <c r="K20" s="76">
        <v>1</v>
      </c>
      <c r="L20" s="76">
        <v>0</v>
      </c>
      <c r="M20" s="76" t="s">
        <v>0</v>
      </c>
      <c r="N20" s="76">
        <v>1</v>
      </c>
      <c r="O20" s="76" t="s">
        <v>0</v>
      </c>
      <c r="P20" s="76" t="s">
        <v>0</v>
      </c>
      <c r="Q20" s="76">
        <v>2</v>
      </c>
      <c r="R20" s="76">
        <v>1</v>
      </c>
      <c r="S20" s="76" t="s">
        <v>0</v>
      </c>
      <c r="T20" s="76">
        <v>11</v>
      </c>
      <c r="U20" s="76">
        <v>4</v>
      </c>
      <c r="V20" s="6">
        <f t="shared" si="8"/>
        <v>55.000000000000007</v>
      </c>
      <c r="X20" s="95" t="s">
        <v>46</v>
      </c>
      <c r="Y20" s="96"/>
      <c r="Z20" s="71">
        <f>COUNTIF(V6:V25,"&gt;=85")</f>
        <v>1</v>
      </c>
      <c r="AA20" s="71">
        <f>Z20/X1*100</f>
        <v>5.5555555555555554</v>
      </c>
    </row>
    <row r="21" spans="1:27" x14ac:dyDescent="0.3">
      <c r="A21" s="1">
        <v>16</v>
      </c>
      <c r="B21" s="1" t="s">
        <v>86</v>
      </c>
      <c r="C21" s="77">
        <v>2</v>
      </c>
      <c r="D21" s="77" t="s">
        <v>28</v>
      </c>
      <c r="E21" s="76">
        <v>1</v>
      </c>
      <c r="F21" s="76">
        <v>0</v>
      </c>
      <c r="G21" s="76">
        <v>0</v>
      </c>
      <c r="H21" s="76">
        <v>0</v>
      </c>
      <c r="I21" s="76" t="s">
        <v>0</v>
      </c>
      <c r="J21" s="76">
        <v>1</v>
      </c>
      <c r="K21" s="76">
        <v>1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1</v>
      </c>
      <c r="R21" s="76">
        <v>2</v>
      </c>
      <c r="S21" s="76" t="s">
        <v>0</v>
      </c>
      <c r="T21" s="76">
        <v>7</v>
      </c>
      <c r="U21" s="76">
        <v>3</v>
      </c>
      <c r="V21" s="6">
        <f t="shared" si="8"/>
        <v>35</v>
      </c>
      <c r="X21" s="95" t="s">
        <v>47</v>
      </c>
      <c r="Y21" s="97"/>
      <c r="Z21" s="71">
        <f>COUNTIF(V6:V25,"&gt;=75")-Z20</f>
        <v>0</v>
      </c>
      <c r="AA21" s="71">
        <f>Z21/X1*100</f>
        <v>0</v>
      </c>
    </row>
    <row r="22" spans="1:27" x14ac:dyDescent="0.3">
      <c r="A22" s="1">
        <v>17</v>
      </c>
      <c r="B22" s="1" t="s">
        <v>87</v>
      </c>
      <c r="C22" s="77">
        <v>2</v>
      </c>
      <c r="D22" s="77" t="s">
        <v>28</v>
      </c>
      <c r="E22" s="76">
        <v>1</v>
      </c>
      <c r="F22" s="76">
        <v>1</v>
      </c>
      <c r="G22" s="76">
        <v>2</v>
      </c>
      <c r="H22" s="76">
        <v>1</v>
      </c>
      <c r="I22" s="76">
        <v>0</v>
      </c>
      <c r="J22" s="76">
        <v>1</v>
      </c>
      <c r="K22" s="76">
        <v>1</v>
      </c>
      <c r="L22" s="76">
        <v>1</v>
      </c>
      <c r="M22" s="76">
        <v>0</v>
      </c>
      <c r="N22" s="76">
        <v>1</v>
      </c>
      <c r="O22" s="76">
        <v>0</v>
      </c>
      <c r="P22" s="76">
        <v>0</v>
      </c>
      <c r="Q22" s="76">
        <v>2</v>
      </c>
      <c r="R22" s="76">
        <v>1</v>
      </c>
      <c r="S22" s="76">
        <v>1</v>
      </c>
      <c r="T22" s="76">
        <v>13</v>
      </c>
      <c r="U22" s="76">
        <v>4</v>
      </c>
      <c r="V22" s="6">
        <f t="shared" si="8"/>
        <v>65</v>
      </c>
      <c r="X22" s="95" t="s">
        <v>48</v>
      </c>
      <c r="Y22" s="96"/>
      <c r="Z22" s="71">
        <f>COUNTIF(V6:V25,"&gt;=65")-Z21-Z20</f>
        <v>3</v>
      </c>
      <c r="AA22" s="71">
        <f>Z22/X1*100</f>
        <v>16.666666666666664</v>
      </c>
    </row>
    <row r="23" spans="1:27" x14ac:dyDescent="0.3">
      <c r="A23" s="1">
        <v>18</v>
      </c>
      <c r="B23" s="1" t="s">
        <v>88</v>
      </c>
      <c r="C23" s="77">
        <v>1</v>
      </c>
      <c r="D23" s="77" t="s">
        <v>28</v>
      </c>
      <c r="E23" s="76">
        <v>1</v>
      </c>
      <c r="F23" s="76">
        <v>1</v>
      </c>
      <c r="G23" s="76" t="s">
        <v>0</v>
      </c>
      <c r="H23" s="76">
        <v>1</v>
      </c>
      <c r="I23" s="76" t="s">
        <v>0</v>
      </c>
      <c r="J23" s="76">
        <v>1</v>
      </c>
      <c r="K23" s="76">
        <v>1</v>
      </c>
      <c r="L23" s="76">
        <v>1</v>
      </c>
      <c r="M23" s="76" t="s">
        <v>0</v>
      </c>
      <c r="N23" s="76" t="s">
        <v>0</v>
      </c>
      <c r="O23" s="76" t="s">
        <v>0</v>
      </c>
      <c r="P23" s="76" t="s">
        <v>0</v>
      </c>
      <c r="Q23" s="76">
        <v>0</v>
      </c>
      <c r="R23" s="76">
        <v>0</v>
      </c>
      <c r="S23" s="76" t="s">
        <v>0</v>
      </c>
      <c r="T23" s="76">
        <v>6</v>
      </c>
      <c r="U23" s="76">
        <v>3</v>
      </c>
      <c r="V23" s="6">
        <f t="shared" si="8"/>
        <v>30</v>
      </c>
      <c r="X23" s="95" t="s">
        <v>49</v>
      </c>
      <c r="Y23" s="96"/>
      <c r="Z23" s="71">
        <f>COUNTIF(V6:V25,"&gt;=50")-Z22-Z21-Z20</f>
        <v>4</v>
      </c>
      <c r="AA23" s="71">
        <f>Z23/X1*100</f>
        <v>22.222222222222221</v>
      </c>
    </row>
    <row r="24" spans="1:27" x14ac:dyDescent="0.3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9"/>
      <c r="U24" s="2"/>
      <c r="V24" s="6">
        <f t="shared" si="8"/>
        <v>0</v>
      </c>
      <c r="X24" s="95" t="s">
        <v>50</v>
      </c>
      <c r="Y24" s="96"/>
      <c r="Z24" s="71">
        <f>COUNTIF(V6:V18,"&lt;50")</f>
        <v>7</v>
      </c>
      <c r="AA24" s="71">
        <f>Z24/X1*100</f>
        <v>38.888888888888893</v>
      </c>
    </row>
    <row r="25" spans="1:27" x14ac:dyDescent="0.3">
      <c r="A25" s="1">
        <v>20</v>
      </c>
      <c r="B25" s="1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9"/>
      <c r="U25" s="2"/>
      <c r="V25" s="6">
        <f t="shared" si="8"/>
        <v>0</v>
      </c>
    </row>
    <row r="26" spans="1:27" x14ac:dyDescent="0.3">
      <c r="A26" s="1"/>
      <c r="B26" s="1"/>
      <c r="C26" s="2"/>
      <c r="D26" s="2"/>
      <c r="E26" s="7">
        <f t="shared" ref="E26:S26" si="9">AVERAGE(E6:E25)/E1*100</f>
        <v>94.444444444444443</v>
      </c>
      <c r="F26" s="7">
        <f t="shared" si="9"/>
        <v>66.666666666666657</v>
      </c>
      <c r="G26" s="7">
        <f t="shared" si="9"/>
        <v>61.764705882352942</v>
      </c>
      <c r="H26" s="7">
        <f t="shared" si="9"/>
        <v>76.470588235294116</v>
      </c>
      <c r="I26" s="7">
        <f t="shared" si="9"/>
        <v>57.142857142857139</v>
      </c>
      <c r="J26" s="7">
        <f t="shared" si="9"/>
        <v>100</v>
      </c>
      <c r="K26" s="7">
        <f t="shared" si="9"/>
        <v>66.666666666666657</v>
      </c>
      <c r="L26" s="7">
        <f t="shared" si="9"/>
        <v>38.888888888888893</v>
      </c>
      <c r="M26" s="7">
        <f t="shared" si="9"/>
        <v>33.333333333333329</v>
      </c>
      <c r="N26" s="7">
        <f t="shared" si="9"/>
        <v>44.117647058823529</v>
      </c>
      <c r="O26" s="7">
        <f t="shared" si="9"/>
        <v>33.333333333333329</v>
      </c>
      <c r="P26" s="7">
        <f t="shared" si="9"/>
        <v>11.111111111111111</v>
      </c>
      <c r="Q26" s="7">
        <f t="shared" si="9"/>
        <v>55.555555555555557</v>
      </c>
      <c r="R26" s="7">
        <f t="shared" si="9"/>
        <v>47.222222222222221</v>
      </c>
      <c r="S26" s="7">
        <f t="shared" si="9"/>
        <v>30</v>
      </c>
      <c r="T26" s="36">
        <f>AVERAGE(T6:T25)</f>
        <v>9.6111111111111107</v>
      </c>
      <c r="U26" s="36">
        <f>AVERAGE(U6:U25)</f>
        <v>3.5</v>
      </c>
      <c r="V26" s="36">
        <f>AVERAGE(V6:V25)</f>
        <v>43.25</v>
      </c>
      <c r="X26" s="28"/>
      <c r="Y26" s="28"/>
      <c r="Z26" s="28"/>
    </row>
    <row r="27" spans="1:27" s="28" customFormat="1" x14ac:dyDescent="0.3">
      <c r="C27" s="37"/>
      <c r="D27" s="37"/>
      <c r="T27" s="38"/>
      <c r="U27" s="37"/>
      <c r="X27"/>
      <c r="Y27"/>
      <c r="Z27"/>
    </row>
    <row r="28" spans="1:27" ht="322.5" customHeight="1" x14ac:dyDescent="0.3">
      <c r="E28" s="72" t="str">
        <f>'2'!B3</f>
        <v>1. 1. Умение выполнять арифметические действия с числами и числовыми выражениями. Выполнять устно сложение, вычитание, умножение и деление однозначных, двузначных и трехзначных чисел в случаях, сводимых к действиям в пределах 100 (в том числе с нулем и числом 1).</v>
      </c>
      <c r="F28" s="72" t="str">
        <f>'2'!B4</f>
        <v>2. 2. Умение выполнять арифметические действия с числами и числовыми выражениями. Вычислять значение числового выражения (содержащего 2–3 арифметических действия, со скобками и без скобок).</v>
      </c>
      <c r="G28" s="72" t="str">
        <f>'2'!B5</f>
        <v>3. 3.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Решать арифметическим способом (в 1–2 действия) учебные задачи и задачи, связанные с повседневной жизнью.</v>
      </c>
      <c r="H28" s="72" t="str">
        <f>'2'!B6</f>
        <v>4. 4.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сантиметр,сантиметр – миллиметр).</v>
      </c>
      <c r="I28" s="72" t="str">
        <f>'2'!B7</f>
        <v>5.1. 5.1. Умение исследовать, распознавать геометрические фигуры. Вычислять периметр треугольника, прямоугольника и квадрата, площадь прямоугольника и квадрата.</v>
      </c>
      <c r="J28" s="72" t="str">
        <f>'2'!B8</f>
        <v>5.2. 5.2.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</v>
      </c>
      <c r="K28" s="72" t="str">
        <f>'2'!B9</f>
        <v>6.1. 6.1. Умение работать с таблицами, схемами, графиками диаграммами. Читать несложные готовые таблицы.</v>
      </c>
      <c r="L28" s="72" t="str">
        <f>'2'!B10</f>
        <v>6.2. 6.2. Умение работать с таблицами, схемами, графиками диаграммами, анализировать и интерпретировать данные. Сравнивать и обобщать информацию, представленную в строках и столбцах несложных таблиц и диаграмм.</v>
      </c>
      <c r="M28" s="72" t="str">
        <f>'2'!B11</f>
        <v>7. 7. Умение выполнять арифметические действия с числами и числовыми выражениями. Выполнять письменно действия с многозначными числами (сложение, вычитание, умножение и деление на однозначное, двузначное числа в пределах 10 000) с использованием таблиц сложения и умножения чисел, алгоритмов письменных арифметических действий (в том числе деления с остатком).</v>
      </c>
      <c r="N28" s="72" t="str">
        <f>'2'!B12</f>
        <v>8. 8.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
решать задачи в 3–4 действия.</v>
      </c>
      <c r="O28" s="72" t="str">
        <f>'2'!B13</f>
        <v>9.1. 9.1.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</v>
      </c>
      <c r="P28" s="72" t="str">
        <f>'2'!B14</f>
        <v>9.2. 9.2.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</v>
      </c>
      <c r="Q28" s="72" t="str">
        <f>'2'!B15</f>
        <v xml:space="preserve">10. 10. Овладение основами логического и алгоритмического мышления 
Собирать, представлять, интерпретировать информацию.
</v>
      </c>
      <c r="R28" s="72" t="str">
        <f>'2'!B16</f>
        <v>11. 11. Овладение основами пространственного воображения. Описывать взаимное расположение предметов в пространстве и на плоскости.</v>
      </c>
      <c r="S28" s="72" t="str">
        <f>'2'!B17</f>
        <v>12. 12. Овладение основами логического и алгоритмического мышления. 
Решать задачи в 3–4 действия.</v>
      </c>
    </row>
    <row r="35" spans="3:4" x14ac:dyDescent="0.3">
      <c r="C35"/>
      <c r="D35"/>
    </row>
    <row r="36" spans="3:4" x14ac:dyDescent="0.3">
      <c r="C36"/>
      <c r="D36"/>
    </row>
    <row r="37" spans="3:4" x14ac:dyDescent="0.3">
      <c r="C37"/>
      <c r="D37"/>
    </row>
    <row r="38" spans="3:4" x14ac:dyDescent="0.3">
      <c r="C38"/>
      <c r="D38"/>
    </row>
    <row r="40" spans="3:4" x14ac:dyDescent="0.3">
      <c r="C40"/>
      <c r="D40"/>
    </row>
    <row r="41" spans="3:4" x14ac:dyDescent="0.3">
      <c r="C41"/>
      <c r="D41"/>
    </row>
    <row r="43" spans="3:4" x14ac:dyDescent="0.3">
      <c r="C43"/>
      <c r="D43"/>
    </row>
    <row r="44" spans="3:4" x14ac:dyDescent="0.3">
      <c r="C44"/>
      <c r="D44"/>
    </row>
    <row r="45" spans="3:4" x14ac:dyDescent="0.3">
      <c r="C45"/>
      <c r="D45"/>
    </row>
  </sheetData>
  <mergeCells count="25">
    <mergeCell ref="U3:U5"/>
    <mergeCell ref="V3:V5"/>
    <mergeCell ref="A3:A5"/>
    <mergeCell ref="B3:B5"/>
    <mergeCell ref="C3:C5"/>
    <mergeCell ref="D3:D5"/>
    <mergeCell ref="E3:S3"/>
    <mergeCell ref="T3:T5"/>
    <mergeCell ref="X13:Y13"/>
    <mergeCell ref="X14:Y14"/>
    <mergeCell ref="X15:Y15"/>
    <mergeCell ref="X16:Y16"/>
    <mergeCell ref="X17:Y17"/>
    <mergeCell ref="X12:Y12"/>
    <mergeCell ref="AM1:AN1"/>
    <mergeCell ref="AM2:AN2"/>
    <mergeCell ref="AM3:AN3"/>
    <mergeCell ref="AM4:AN4"/>
    <mergeCell ref="AM5:AN5"/>
    <mergeCell ref="X19:Y19"/>
    <mergeCell ref="X20:Y20"/>
    <mergeCell ref="X22:Y22"/>
    <mergeCell ref="X23:Y23"/>
    <mergeCell ref="X24:Y24"/>
    <mergeCell ref="X21:Y21"/>
  </mergeCells>
  <conditionalFormatting sqref="U6:U25">
    <cfRule type="cellIs" dxfId="11" priority="7" operator="equal">
      <formula>3</formula>
    </cfRule>
    <cfRule type="cellIs" dxfId="10" priority="8" operator="equal">
      <formula>4</formula>
    </cfRule>
    <cfRule type="cellIs" dxfId="9" priority="9" operator="equal">
      <formula>2</formula>
    </cfRule>
    <cfRule type="cellIs" dxfId="8" priority="10" operator="equal">
      <formula>5</formula>
    </cfRule>
  </conditionalFormatting>
  <conditionalFormatting sqref="E26:S26">
    <cfRule type="cellIs" dxfId="7" priority="5" operator="lessThan">
      <formula>50</formula>
    </cfRule>
    <cfRule type="cellIs" dxfId="6" priority="6" operator="lessThan">
      <formula>50</formula>
    </cfRule>
  </conditionalFormatting>
  <pageMargins left="0.7" right="0.7" top="0.75" bottom="0.75" header="0.3" footer="0.3"/>
  <pageSetup paperSize="9" scale="43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[1]Служебный!#REF!</xm:f>
          </x14:formula1>
          <xm:sqref>C6:C23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="70" zoomScaleNormal="70" workbookViewId="0">
      <selection activeCell="AM11" sqref="AM11"/>
    </sheetView>
  </sheetViews>
  <sheetFormatPr defaultRowHeight="14.4" x14ac:dyDescent="0.3"/>
  <cols>
    <col min="1" max="1" width="4" bestFit="1" customWidth="1"/>
    <col min="2" max="2" width="11.109375" customWidth="1"/>
    <col min="3" max="3" width="8.44140625" style="3" bestFit="1" customWidth="1"/>
    <col min="4" max="4" width="8.44140625" style="3" customWidth="1"/>
    <col min="5" max="19" width="6.6640625" customWidth="1"/>
    <col min="20" max="20" width="7.5546875" style="30" customWidth="1"/>
    <col min="21" max="21" width="8.6640625" style="3" bestFit="1" customWidth="1"/>
    <col min="24" max="38" width="7.33203125" customWidth="1"/>
  </cols>
  <sheetData>
    <row r="1" spans="1:40" x14ac:dyDescent="0.3">
      <c r="D1" s="31" t="s">
        <v>37</v>
      </c>
      <c r="E1" s="4">
        <f>'1'!E1</f>
        <v>1</v>
      </c>
      <c r="F1" s="4">
        <f>'1'!F1</f>
        <v>1</v>
      </c>
      <c r="G1" s="4">
        <f>'1'!G1</f>
        <v>2</v>
      </c>
      <c r="H1" s="4">
        <f>'1'!H1</f>
        <v>1</v>
      </c>
      <c r="I1" s="4">
        <f>'1'!I1</f>
        <v>1</v>
      </c>
      <c r="J1" s="4">
        <f>'1'!J1</f>
        <v>1</v>
      </c>
      <c r="K1" s="4">
        <f>'1'!K1</f>
        <v>1</v>
      </c>
      <c r="L1" s="4">
        <f>'1'!L1</f>
        <v>1</v>
      </c>
      <c r="M1" s="4">
        <f>'1'!M1</f>
        <v>1</v>
      </c>
      <c r="N1" s="4">
        <f>'1'!N1</f>
        <v>2</v>
      </c>
      <c r="O1" s="4">
        <f>'1'!O1</f>
        <v>1</v>
      </c>
      <c r="P1" s="4">
        <f>'1'!P1</f>
        <v>1</v>
      </c>
      <c r="Q1" s="4">
        <f>'1'!Q1</f>
        <v>2</v>
      </c>
      <c r="R1" s="4">
        <f>'1'!R1</f>
        <v>2</v>
      </c>
      <c r="S1" s="4">
        <f>'1'!S1</f>
        <v>2</v>
      </c>
      <c r="V1" s="5">
        <f>SUM(E1:S1)</f>
        <v>20</v>
      </c>
      <c r="X1" s="73">
        <v>17</v>
      </c>
      <c r="AM1" s="95" t="s">
        <v>10</v>
      </c>
      <c r="AN1" s="97"/>
    </row>
    <row r="2" spans="1:40" x14ac:dyDescent="0.3">
      <c r="X2" s="2">
        <f t="shared" ref="X2:AL2" si="0">COUNTIF(E6:E24,E1)</f>
        <v>16</v>
      </c>
      <c r="Y2" s="2">
        <f t="shared" si="0"/>
        <v>10</v>
      </c>
      <c r="Z2" s="2">
        <f t="shared" si="0"/>
        <v>8</v>
      </c>
      <c r="AA2" s="2">
        <f t="shared" si="0"/>
        <v>16</v>
      </c>
      <c r="AB2" s="2">
        <f t="shared" si="0"/>
        <v>9</v>
      </c>
      <c r="AC2" s="2">
        <f t="shared" si="0"/>
        <v>17</v>
      </c>
      <c r="AD2" s="2">
        <f t="shared" si="0"/>
        <v>15</v>
      </c>
      <c r="AE2" s="2">
        <f t="shared" si="0"/>
        <v>6</v>
      </c>
      <c r="AF2" s="2">
        <f t="shared" si="0"/>
        <v>3</v>
      </c>
      <c r="AG2" s="2">
        <f t="shared" si="0"/>
        <v>2</v>
      </c>
      <c r="AH2" s="2">
        <f t="shared" si="0"/>
        <v>3</v>
      </c>
      <c r="AI2" s="2">
        <f t="shared" si="0"/>
        <v>6</v>
      </c>
      <c r="AJ2" s="2">
        <f t="shared" si="0"/>
        <v>13</v>
      </c>
      <c r="AK2" s="2">
        <f t="shared" si="0"/>
        <v>9</v>
      </c>
      <c r="AL2" s="2">
        <f t="shared" si="0"/>
        <v>0</v>
      </c>
      <c r="AM2" s="95" t="s">
        <v>11</v>
      </c>
      <c r="AN2" s="97"/>
    </row>
    <row r="3" spans="1:40" x14ac:dyDescent="0.3">
      <c r="A3" s="85" t="s">
        <v>0</v>
      </c>
      <c r="B3" s="85" t="s">
        <v>1</v>
      </c>
      <c r="C3" s="85" t="s">
        <v>3</v>
      </c>
      <c r="D3" s="85" t="s">
        <v>38</v>
      </c>
      <c r="E3" s="93" t="s">
        <v>6</v>
      </c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2" t="s">
        <v>4</v>
      </c>
      <c r="U3" s="82" t="s">
        <v>5</v>
      </c>
      <c r="V3" s="85" t="s">
        <v>7</v>
      </c>
      <c r="X3" s="2">
        <f t="shared" ref="X3:AL3" si="1">$X$1-X2-X5-X4</f>
        <v>0</v>
      </c>
      <c r="Y3" s="2">
        <f t="shared" si="1"/>
        <v>0</v>
      </c>
      <c r="Z3" s="2">
        <f t="shared" si="1"/>
        <v>4</v>
      </c>
      <c r="AA3" s="2">
        <f t="shared" si="1"/>
        <v>0</v>
      </c>
      <c r="AB3" s="2">
        <f t="shared" si="1"/>
        <v>5</v>
      </c>
      <c r="AC3" s="2">
        <f t="shared" si="1"/>
        <v>0</v>
      </c>
      <c r="AD3" s="2">
        <f t="shared" si="1"/>
        <v>0</v>
      </c>
      <c r="AE3" s="2">
        <f t="shared" si="1"/>
        <v>1</v>
      </c>
      <c r="AF3" s="2">
        <f t="shared" si="1"/>
        <v>4</v>
      </c>
      <c r="AG3" s="2">
        <f t="shared" si="1"/>
        <v>7</v>
      </c>
      <c r="AH3" s="2">
        <f t="shared" si="1"/>
        <v>4</v>
      </c>
      <c r="AI3" s="2">
        <f t="shared" si="1"/>
        <v>3</v>
      </c>
      <c r="AJ3" s="2">
        <f t="shared" si="1"/>
        <v>1</v>
      </c>
      <c r="AK3" s="2">
        <f t="shared" si="1"/>
        <v>4</v>
      </c>
      <c r="AL3" s="2">
        <f t="shared" si="1"/>
        <v>13</v>
      </c>
      <c r="AM3" s="95" t="s">
        <v>12</v>
      </c>
      <c r="AN3" s="97"/>
    </row>
    <row r="4" spans="1:40" x14ac:dyDescent="0.3">
      <c r="A4" s="86"/>
      <c r="B4" s="86"/>
      <c r="C4" s="86"/>
      <c r="D4" s="8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83"/>
      <c r="U4" s="83"/>
      <c r="V4" s="86"/>
      <c r="X4" s="2">
        <f t="shared" ref="X4:AL4" si="2">COUNTIF(E6:E24,"=N  ")</f>
        <v>0</v>
      </c>
      <c r="Y4" s="2">
        <f t="shared" si="2"/>
        <v>0</v>
      </c>
      <c r="Z4" s="2">
        <f t="shared" si="2"/>
        <v>0</v>
      </c>
      <c r="AA4" s="2">
        <f t="shared" si="2"/>
        <v>0</v>
      </c>
      <c r="AB4" s="2">
        <f t="shared" si="2"/>
        <v>0</v>
      </c>
      <c r="AC4" s="2">
        <f t="shared" si="2"/>
        <v>0</v>
      </c>
      <c r="AD4" s="2">
        <f t="shared" si="2"/>
        <v>0</v>
      </c>
      <c r="AE4" s="2">
        <f t="shared" si="2"/>
        <v>0</v>
      </c>
      <c r="AF4" s="2">
        <f t="shared" si="2"/>
        <v>0</v>
      </c>
      <c r="AG4" s="2">
        <f t="shared" si="2"/>
        <v>0</v>
      </c>
      <c r="AH4" s="2">
        <f t="shared" si="2"/>
        <v>0</v>
      </c>
      <c r="AI4" s="2">
        <f t="shared" si="2"/>
        <v>0</v>
      </c>
      <c r="AJ4" s="2">
        <f t="shared" si="2"/>
        <v>0</v>
      </c>
      <c r="AK4" s="2">
        <f t="shared" si="2"/>
        <v>0</v>
      </c>
      <c r="AL4" s="2">
        <f t="shared" si="2"/>
        <v>0</v>
      </c>
      <c r="AM4" s="95" t="s">
        <v>9</v>
      </c>
      <c r="AN4" s="97"/>
    </row>
    <row r="5" spans="1:40" ht="15" thickBot="1" x14ac:dyDescent="0.35">
      <c r="A5" s="87"/>
      <c r="B5" s="87"/>
      <c r="C5" s="87"/>
      <c r="D5" s="87"/>
      <c r="E5" s="74">
        <v>1</v>
      </c>
      <c r="F5" s="75">
        <v>2</v>
      </c>
      <c r="G5" s="75">
        <v>3</v>
      </c>
      <c r="H5" s="75">
        <v>4</v>
      </c>
      <c r="I5" s="75">
        <v>5.0999999999999996</v>
      </c>
      <c r="J5" s="75">
        <v>5.2</v>
      </c>
      <c r="K5" s="75">
        <v>6.1</v>
      </c>
      <c r="L5" s="75">
        <v>6.2</v>
      </c>
      <c r="M5" s="75">
        <v>7</v>
      </c>
      <c r="N5" s="75">
        <v>8</v>
      </c>
      <c r="O5" s="75">
        <v>9.1</v>
      </c>
      <c r="P5" s="75">
        <v>9.1999999999999993</v>
      </c>
      <c r="Q5" s="75">
        <v>10</v>
      </c>
      <c r="R5" s="75">
        <v>11</v>
      </c>
      <c r="S5" s="75">
        <v>12</v>
      </c>
      <c r="T5" s="84"/>
      <c r="U5" s="84"/>
      <c r="V5" s="87"/>
      <c r="X5" s="2">
        <f t="shared" ref="X5:AL5" si="3">COUNTIF(E6:E24,"=0")</f>
        <v>1</v>
      </c>
      <c r="Y5" s="2">
        <f t="shared" si="3"/>
        <v>7</v>
      </c>
      <c r="Z5" s="2">
        <f t="shared" si="3"/>
        <v>5</v>
      </c>
      <c r="AA5" s="2">
        <f t="shared" si="3"/>
        <v>1</v>
      </c>
      <c r="AB5" s="2">
        <f t="shared" si="3"/>
        <v>3</v>
      </c>
      <c r="AC5" s="2">
        <f t="shared" si="3"/>
        <v>0</v>
      </c>
      <c r="AD5" s="2">
        <f t="shared" si="3"/>
        <v>2</v>
      </c>
      <c r="AE5" s="2">
        <f t="shared" si="3"/>
        <v>10</v>
      </c>
      <c r="AF5" s="2">
        <f t="shared" si="3"/>
        <v>10</v>
      </c>
      <c r="AG5" s="2">
        <f t="shared" si="3"/>
        <v>8</v>
      </c>
      <c r="AH5" s="2">
        <f t="shared" si="3"/>
        <v>10</v>
      </c>
      <c r="AI5" s="2">
        <f t="shared" si="3"/>
        <v>8</v>
      </c>
      <c r="AJ5" s="2">
        <f t="shared" si="3"/>
        <v>3</v>
      </c>
      <c r="AK5" s="2">
        <f t="shared" si="3"/>
        <v>4</v>
      </c>
      <c r="AL5" s="2">
        <f t="shared" si="3"/>
        <v>4</v>
      </c>
      <c r="AM5" s="95" t="s">
        <v>8</v>
      </c>
      <c r="AN5" s="97"/>
    </row>
    <row r="6" spans="1:40" x14ac:dyDescent="0.3">
      <c r="A6" s="1">
        <v>1</v>
      </c>
      <c r="B6" s="1" t="s">
        <v>90</v>
      </c>
      <c r="C6" s="77">
        <v>1</v>
      </c>
      <c r="D6" s="77" t="s">
        <v>29</v>
      </c>
      <c r="E6" s="76">
        <v>1</v>
      </c>
      <c r="F6" s="76">
        <v>0</v>
      </c>
      <c r="G6" s="76">
        <v>0</v>
      </c>
      <c r="H6" s="76">
        <v>1</v>
      </c>
      <c r="I6" s="76" t="s">
        <v>0</v>
      </c>
      <c r="J6" s="76">
        <v>1</v>
      </c>
      <c r="K6" s="76">
        <v>1</v>
      </c>
      <c r="L6" s="76">
        <v>0</v>
      </c>
      <c r="M6" s="76">
        <v>0</v>
      </c>
      <c r="N6" s="76">
        <v>0</v>
      </c>
      <c r="O6" s="76">
        <v>0</v>
      </c>
      <c r="P6" s="76">
        <v>1</v>
      </c>
      <c r="Q6" s="76">
        <v>2</v>
      </c>
      <c r="R6" s="76">
        <v>1</v>
      </c>
      <c r="S6" s="76" t="s">
        <v>0</v>
      </c>
      <c r="T6" s="76">
        <v>9</v>
      </c>
      <c r="U6" s="76">
        <v>3</v>
      </c>
      <c r="V6" s="6">
        <f>T6/$V$1*100</f>
        <v>45</v>
      </c>
    </row>
    <row r="7" spans="1:40" x14ac:dyDescent="0.3">
      <c r="A7" s="1">
        <v>2</v>
      </c>
      <c r="B7" s="1" t="s">
        <v>91</v>
      </c>
      <c r="C7" s="77">
        <v>2</v>
      </c>
      <c r="D7" s="77" t="s">
        <v>29</v>
      </c>
      <c r="E7" s="76">
        <v>1</v>
      </c>
      <c r="F7" s="76">
        <v>1</v>
      </c>
      <c r="G7" s="76">
        <v>2</v>
      </c>
      <c r="H7" s="76">
        <v>1</v>
      </c>
      <c r="I7" s="76">
        <v>1</v>
      </c>
      <c r="J7" s="76">
        <v>1</v>
      </c>
      <c r="K7" s="76">
        <v>1</v>
      </c>
      <c r="L7" s="76">
        <v>1</v>
      </c>
      <c r="M7" s="76" t="s">
        <v>0</v>
      </c>
      <c r="N7" s="76" t="s">
        <v>0</v>
      </c>
      <c r="O7" s="76" t="s">
        <v>0</v>
      </c>
      <c r="P7" s="76" t="s">
        <v>0</v>
      </c>
      <c r="Q7" s="76">
        <v>2</v>
      </c>
      <c r="R7" s="76">
        <v>2</v>
      </c>
      <c r="S7" s="76">
        <v>0</v>
      </c>
      <c r="T7" s="76">
        <v>13</v>
      </c>
      <c r="U7" s="76">
        <v>4</v>
      </c>
      <c r="V7" s="6">
        <f t="shared" ref="V7:V24" si="4">T7/$V$1*100</f>
        <v>65</v>
      </c>
      <c r="X7" s="67" t="s">
        <v>13</v>
      </c>
      <c r="Y7" s="14">
        <f>COUNTIF(U6:U24,"=2")</f>
        <v>0</v>
      </c>
      <c r="Z7" s="15">
        <f>Y7/$X$1*100</f>
        <v>0</v>
      </c>
    </row>
    <row r="8" spans="1:40" x14ac:dyDescent="0.3">
      <c r="A8" s="1">
        <v>3</v>
      </c>
      <c r="B8" s="1" t="s">
        <v>92</v>
      </c>
      <c r="C8" s="77">
        <v>2</v>
      </c>
      <c r="D8" s="77" t="s">
        <v>29</v>
      </c>
      <c r="E8" s="76">
        <v>0</v>
      </c>
      <c r="F8" s="76">
        <v>1</v>
      </c>
      <c r="G8" s="76">
        <v>2</v>
      </c>
      <c r="H8" s="76">
        <v>1</v>
      </c>
      <c r="I8" s="76">
        <v>1</v>
      </c>
      <c r="J8" s="76">
        <v>1</v>
      </c>
      <c r="K8" s="76">
        <v>1</v>
      </c>
      <c r="L8" s="76">
        <v>1</v>
      </c>
      <c r="M8" s="76">
        <v>1</v>
      </c>
      <c r="N8" s="76" t="s">
        <v>0</v>
      </c>
      <c r="O8" s="76">
        <v>1</v>
      </c>
      <c r="P8" s="76">
        <v>1</v>
      </c>
      <c r="Q8" s="76">
        <v>2</v>
      </c>
      <c r="R8" s="76">
        <v>2</v>
      </c>
      <c r="S8" s="76" t="s">
        <v>0</v>
      </c>
      <c r="T8" s="76">
        <v>14</v>
      </c>
      <c r="U8" s="76">
        <v>4</v>
      </c>
      <c r="V8" s="6">
        <f t="shared" si="4"/>
        <v>70</v>
      </c>
      <c r="X8" s="68" t="s">
        <v>14</v>
      </c>
      <c r="Y8" s="8">
        <f>COUNTIF(U6:U24,"=3")</f>
        <v>6</v>
      </c>
      <c r="Z8" s="13">
        <f>Y8/$X$1*100</f>
        <v>35.294117647058826</v>
      </c>
    </row>
    <row r="9" spans="1:40" x14ac:dyDescent="0.3">
      <c r="A9" s="1">
        <v>4</v>
      </c>
      <c r="B9" s="1" t="s">
        <v>93</v>
      </c>
      <c r="C9" s="77">
        <v>2</v>
      </c>
      <c r="D9" s="77" t="s">
        <v>29</v>
      </c>
      <c r="E9" s="76">
        <v>1</v>
      </c>
      <c r="F9" s="76">
        <v>0</v>
      </c>
      <c r="G9" s="76">
        <v>2</v>
      </c>
      <c r="H9" s="76">
        <v>1</v>
      </c>
      <c r="I9" s="76">
        <v>0</v>
      </c>
      <c r="J9" s="76">
        <v>1</v>
      </c>
      <c r="K9" s="76">
        <v>1</v>
      </c>
      <c r="L9" s="76">
        <v>0</v>
      </c>
      <c r="M9" s="76">
        <v>0</v>
      </c>
      <c r="N9" s="76" t="s">
        <v>0</v>
      </c>
      <c r="O9" s="76">
        <v>0</v>
      </c>
      <c r="P9" s="76">
        <v>0</v>
      </c>
      <c r="Q9" s="76">
        <v>2</v>
      </c>
      <c r="R9" s="76">
        <v>2</v>
      </c>
      <c r="S9" s="76" t="s">
        <v>0</v>
      </c>
      <c r="T9" s="76">
        <v>10</v>
      </c>
      <c r="U9" s="76">
        <v>4</v>
      </c>
      <c r="V9" s="6">
        <f t="shared" si="4"/>
        <v>50</v>
      </c>
      <c r="X9" s="69" t="s">
        <v>15</v>
      </c>
      <c r="Y9" s="11">
        <f>COUNTIF(U6:U24,"=4")</f>
        <v>11</v>
      </c>
      <c r="Z9" s="12">
        <f>Y9/$X$1*100</f>
        <v>64.705882352941174</v>
      </c>
    </row>
    <row r="10" spans="1:40" x14ac:dyDescent="0.3">
      <c r="A10" s="1">
        <v>5</v>
      </c>
      <c r="B10" s="1" t="s">
        <v>94</v>
      </c>
      <c r="C10" s="77">
        <v>1</v>
      </c>
      <c r="D10" s="77" t="s">
        <v>29</v>
      </c>
      <c r="E10" s="76">
        <v>1</v>
      </c>
      <c r="F10" s="76">
        <v>0</v>
      </c>
      <c r="G10" s="76">
        <v>1</v>
      </c>
      <c r="H10" s="76">
        <v>1</v>
      </c>
      <c r="I10" s="76">
        <v>0</v>
      </c>
      <c r="J10" s="76">
        <v>1</v>
      </c>
      <c r="K10" s="76">
        <v>1</v>
      </c>
      <c r="L10" s="76">
        <v>1</v>
      </c>
      <c r="M10" s="76" t="s">
        <v>0</v>
      </c>
      <c r="N10" s="76">
        <v>2</v>
      </c>
      <c r="O10" s="76" t="s">
        <v>0</v>
      </c>
      <c r="P10" s="76" t="s">
        <v>0</v>
      </c>
      <c r="Q10" s="76">
        <v>2</v>
      </c>
      <c r="R10" s="76">
        <v>0</v>
      </c>
      <c r="S10" s="76" t="s">
        <v>0</v>
      </c>
      <c r="T10" s="76">
        <v>10</v>
      </c>
      <c r="U10" s="76">
        <v>4</v>
      </c>
      <c r="V10" s="6">
        <f t="shared" si="4"/>
        <v>50</v>
      </c>
      <c r="X10" s="70" t="s">
        <v>16</v>
      </c>
      <c r="Y10" s="9">
        <f>COUNTIF(U6:U24,"=5")</f>
        <v>0</v>
      </c>
      <c r="Z10" s="10">
        <f>Y10/$X$1*100</f>
        <v>0</v>
      </c>
    </row>
    <row r="11" spans="1:40" x14ac:dyDescent="0.3">
      <c r="A11" s="1">
        <v>6</v>
      </c>
      <c r="B11" s="1" t="s">
        <v>95</v>
      </c>
      <c r="C11" s="77">
        <v>2</v>
      </c>
      <c r="D11" s="77" t="s">
        <v>29</v>
      </c>
      <c r="E11" s="76">
        <v>1</v>
      </c>
      <c r="F11" s="76">
        <v>1</v>
      </c>
      <c r="G11" s="76">
        <v>0</v>
      </c>
      <c r="H11" s="76">
        <v>1</v>
      </c>
      <c r="I11" s="76">
        <v>1</v>
      </c>
      <c r="J11" s="76">
        <v>1</v>
      </c>
      <c r="K11" s="76">
        <v>1</v>
      </c>
      <c r="L11" s="76">
        <v>1</v>
      </c>
      <c r="M11" s="76">
        <v>0</v>
      </c>
      <c r="N11" s="76">
        <v>0</v>
      </c>
      <c r="O11" s="76">
        <v>0</v>
      </c>
      <c r="P11" s="76">
        <v>0</v>
      </c>
      <c r="Q11" s="76">
        <v>2</v>
      </c>
      <c r="R11" s="76">
        <v>1</v>
      </c>
      <c r="S11" s="76" t="s">
        <v>0</v>
      </c>
      <c r="T11" s="76">
        <v>11</v>
      </c>
      <c r="U11" s="76">
        <v>4</v>
      </c>
      <c r="V11" s="6">
        <f t="shared" si="4"/>
        <v>55.000000000000007</v>
      </c>
    </row>
    <row r="12" spans="1:40" x14ac:dyDescent="0.3">
      <c r="A12" s="1">
        <v>7</v>
      </c>
      <c r="B12" s="1" t="s">
        <v>96</v>
      </c>
      <c r="C12" s="77">
        <v>1</v>
      </c>
      <c r="D12" s="77" t="s">
        <v>29</v>
      </c>
      <c r="E12" s="76">
        <v>1</v>
      </c>
      <c r="F12" s="76">
        <v>0</v>
      </c>
      <c r="G12" s="76">
        <v>2</v>
      </c>
      <c r="H12" s="76">
        <v>1</v>
      </c>
      <c r="I12" s="76">
        <v>1</v>
      </c>
      <c r="J12" s="76">
        <v>1</v>
      </c>
      <c r="K12" s="76">
        <v>1</v>
      </c>
      <c r="L12" s="76">
        <v>0</v>
      </c>
      <c r="M12" s="76">
        <v>0</v>
      </c>
      <c r="N12" s="76" t="s">
        <v>0</v>
      </c>
      <c r="O12" s="76">
        <v>0</v>
      </c>
      <c r="P12" s="76">
        <v>0</v>
      </c>
      <c r="Q12" s="76">
        <v>2</v>
      </c>
      <c r="R12" s="76">
        <v>0</v>
      </c>
      <c r="S12" s="76" t="s">
        <v>0</v>
      </c>
      <c r="T12" s="76">
        <v>9</v>
      </c>
      <c r="U12" s="76">
        <v>3</v>
      </c>
      <c r="V12" s="6">
        <f t="shared" si="4"/>
        <v>45</v>
      </c>
      <c r="X12" s="79" t="s">
        <v>54</v>
      </c>
      <c r="Y12" s="79"/>
      <c r="Z12" s="66">
        <f>COUNTIF(V6:V24,100)</f>
        <v>0</v>
      </c>
    </row>
    <row r="13" spans="1:40" x14ac:dyDescent="0.3">
      <c r="A13" s="1">
        <v>8</v>
      </c>
      <c r="B13" s="1" t="s">
        <v>97</v>
      </c>
      <c r="C13" s="77">
        <v>1</v>
      </c>
      <c r="D13" s="77" t="s">
        <v>29</v>
      </c>
      <c r="E13" s="76">
        <v>1</v>
      </c>
      <c r="F13" s="76">
        <v>1</v>
      </c>
      <c r="G13" s="76">
        <v>0</v>
      </c>
      <c r="H13" s="76">
        <v>1</v>
      </c>
      <c r="I13" s="76" t="s">
        <v>0</v>
      </c>
      <c r="J13" s="76">
        <v>1</v>
      </c>
      <c r="K13" s="76">
        <v>1</v>
      </c>
      <c r="L13" s="76">
        <v>0</v>
      </c>
      <c r="M13" s="76">
        <v>0</v>
      </c>
      <c r="N13" s="76">
        <v>0</v>
      </c>
      <c r="O13" s="76">
        <v>0</v>
      </c>
      <c r="P13" s="76">
        <v>1</v>
      </c>
      <c r="Q13" s="76">
        <v>2</v>
      </c>
      <c r="R13" s="76">
        <v>1</v>
      </c>
      <c r="S13" s="76">
        <v>0</v>
      </c>
      <c r="T13" s="76">
        <v>10</v>
      </c>
      <c r="U13" s="76">
        <v>4</v>
      </c>
      <c r="V13" s="6">
        <f t="shared" si="4"/>
        <v>50</v>
      </c>
      <c r="X13" s="80" t="s">
        <v>17</v>
      </c>
      <c r="Y13" s="81"/>
      <c r="Z13" s="7">
        <f>SUM(Y8:Y10)/$X$1*100</f>
        <v>100</v>
      </c>
    </row>
    <row r="14" spans="1:40" x14ac:dyDescent="0.3">
      <c r="A14" s="1">
        <v>9</v>
      </c>
      <c r="B14" s="1" t="s">
        <v>98</v>
      </c>
      <c r="C14" s="77">
        <v>1</v>
      </c>
      <c r="D14" s="77" t="s">
        <v>29</v>
      </c>
      <c r="E14" s="76">
        <v>1</v>
      </c>
      <c r="F14" s="76">
        <v>0</v>
      </c>
      <c r="G14" s="76">
        <v>0</v>
      </c>
      <c r="H14" s="76">
        <v>1</v>
      </c>
      <c r="I14" s="76" t="s">
        <v>0</v>
      </c>
      <c r="J14" s="76">
        <v>1</v>
      </c>
      <c r="K14" s="76">
        <v>0</v>
      </c>
      <c r="L14" s="76">
        <v>0</v>
      </c>
      <c r="M14" s="76">
        <v>1</v>
      </c>
      <c r="N14" s="76">
        <v>1</v>
      </c>
      <c r="O14" s="76">
        <v>1</v>
      </c>
      <c r="P14" s="76">
        <v>1</v>
      </c>
      <c r="Q14" s="76">
        <v>2</v>
      </c>
      <c r="R14" s="76">
        <v>1</v>
      </c>
      <c r="S14" s="76" t="s">
        <v>0</v>
      </c>
      <c r="T14" s="76">
        <v>9</v>
      </c>
      <c r="U14" s="76">
        <v>3</v>
      </c>
      <c r="V14" s="6">
        <f t="shared" si="4"/>
        <v>45</v>
      </c>
      <c r="X14" s="80" t="s">
        <v>33</v>
      </c>
      <c r="Y14" s="81"/>
      <c r="Z14" s="7">
        <f>SUM(Y9:Y10)/$X$1*100</f>
        <v>64.705882352941174</v>
      </c>
    </row>
    <row r="15" spans="1:40" x14ac:dyDescent="0.3">
      <c r="A15" s="1">
        <v>10</v>
      </c>
      <c r="B15" s="1" t="s">
        <v>99</v>
      </c>
      <c r="C15" s="77">
        <v>2</v>
      </c>
      <c r="D15" s="77" t="s">
        <v>29</v>
      </c>
      <c r="E15" s="76">
        <v>1</v>
      </c>
      <c r="F15" s="76">
        <v>1</v>
      </c>
      <c r="G15" s="76">
        <v>2</v>
      </c>
      <c r="H15" s="76">
        <v>1</v>
      </c>
      <c r="I15" s="76">
        <v>1</v>
      </c>
      <c r="J15" s="76">
        <v>1</v>
      </c>
      <c r="K15" s="76">
        <v>1</v>
      </c>
      <c r="L15" s="76">
        <v>1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2</v>
      </c>
      <c r="S15" s="76">
        <v>0</v>
      </c>
      <c r="T15" s="76">
        <v>11</v>
      </c>
      <c r="U15" s="76">
        <v>4</v>
      </c>
      <c r="V15" s="6">
        <f t="shared" si="4"/>
        <v>55.000000000000007</v>
      </c>
      <c r="X15" s="80" t="s">
        <v>30</v>
      </c>
      <c r="Y15" s="81"/>
      <c r="Z15" s="7">
        <f>AVERAGE(T6:T24)</f>
        <v>10.470588235294118</v>
      </c>
    </row>
    <row r="16" spans="1:40" x14ac:dyDescent="0.3">
      <c r="A16" s="1">
        <v>11</v>
      </c>
      <c r="B16" s="1" t="s">
        <v>100</v>
      </c>
      <c r="C16" s="77">
        <v>2</v>
      </c>
      <c r="D16" s="77" t="s">
        <v>29</v>
      </c>
      <c r="E16" s="76">
        <v>1</v>
      </c>
      <c r="F16" s="76">
        <v>1</v>
      </c>
      <c r="G16" s="76">
        <v>0</v>
      </c>
      <c r="H16" s="76">
        <v>1</v>
      </c>
      <c r="I16" s="76">
        <v>1</v>
      </c>
      <c r="J16" s="76">
        <v>1</v>
      </c>
      <c r="K16" s="76">
        <v>1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2</v>
      </c>
      <c r="R16" s="76">
        <v>2</v>
      </c>
      <c r="S16" s="76">
        <v>0</v>
      </c>
      <c r="T16" s="76">
        <v>10</v>
      </c>
      <c r="U16" s="76">
        <v>4</v>
      </c>
      <c r="V16" s="6">
        <f t="shared" si="4"/>
        <v>50</v>
      </c>
      <c r="X16" s="80" t="s">
        <v>18</v>
      </c>
      <c r="Y16" s="81"/>
      <c r="Z16" s="7">
        <f>AVERAGE(U6:U24)</f>
        <v>3.6470588235294117</v>
      </c>
    </row>
    <row r="17" spans="1:27" x14ac:dyDescent="0.3">
      <c r="A17" s="1">
        <v>12</v>
      </c>
      <c r="B17" s="1" t="s">
        <v>101</v>
      </c>
      <c r="C17" s="77">
        <v>1</v>
      </c>
      <c r="D17" s="77" t="s">
        <v>29</v>
      </c>
      <c r="E17" s="76">
        <v>1</v>
      </c>
      <c r="F17" s="76">
        <v>0</v>
      </c>
      <c r="G17" s="76">
        <v>2</v>
      </c>
      <c r="H17" s="76">
        <v>1</v>
      </c>
      <c r="I17" s="76">
        <v>0</v>
      </c>
      <c r="J17" s="76">
        <v>1</v>
      </c>
      <c r="K17" s="76">
        <v>0</v>
      </c>
      <c r="L17" s="76">
        <v>0</v>
      </c>
      <c r="M17" s="76">
        <v>0</v>
      </c>
      <c r="N17" s="76">
        <v>1</v>
      </c>
      <c r="O17" s="76">
        <v>0</v>
      </c>
      <c r="P17" s="76">
        <v>1</v>
      </c>
      <c r="Q17" s="76">
        <v>0</v>
      </c>
      <c r="R17" s="76">
        <v>2</v>
      </c>
      <c r="S17" s="76" t="s">
        <v>0</v>
      </c>
      <c r="T17" s="76">
        <v>9</v>
      </c>
      <c r="U17" s="76">
        <v>3</v>
      </c>
      <c r="V17" s="6">
        <f t="shared" si="4"/>
        <v>45</v>
      </c>
      <c r="X17" s="80" t="s">
        <v>55</v>
      </c>
      <c r="Y17" s="81"/>
      <c r="Z17" s="7">
        <f>AVERAGE(V6:V24)</f>
        <v>46.842105263157897</v>
      </c>
    </row>
    <row r="18" spans="1:27" x14ac:dyDescent="0.3">
      <c r="A18" s="1">
        <v>13</v>
      </c>
      <c r="B18" s="1" t="s">
        <v>102</v>
      </c>
      <c r="C18" s="77">
        <v>2</v>
      </c>
      <c r="D18" s="77" t="s">
        <v>29</v>
      </c>
      <c r="E18" s="76">
        <v>1</v>
      </c>
      <c r="F18" s="76">
        <v>1</v>
      </c>
      <c r="G18" s="76">
        <v>1</v>
      </c>
      <c r="H18" s="76">
        <v>1</v>
      </c>
      <c r="I18" s="76">
        <v>1</v>
      </c>
      <c r="J18" s="76">
        <v>1</v>
      </c>
      <c r="K18" s="76">
        <v>1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2</v>
      </c>
      <c r="R18" s="76">
        <v>2</v>
      </c>
      <c r="S18" s="76" t="s">
        <v>0</v>
      </c>
      <c r="T18" s="76">
        <v>11</v>
      </c>
      <c r="U18" s="76">
        <v>4</v>
      </c>
      <c r="V18" s="6">
        <f t="shared" si="4"/>
        <v>55.000000000000007</v>
      </c>
    </row>
    <row r="19" spans="1:27" x14ac:dyDescent="0.3">
      <c r="A19" s="1">
        <v>14</v>
      </c>
      <c r="B19" s="1" t="s">
        <v>103</v>
      </c>
      <c r="C19" s="77">
        <v>1</v>
      </c>
      <c r="D19" s="77" t="s">
        <v>29</v>
      </c>
      <c r="E19" s="76">
        <v>1</v>
      </c>
      <c r="F19" s="76">
        <v>1</v>
      </c>
      <c r="G19" s="76">
        <v>2</v>
      </c>
      <c r="H19" s="76">
        <v>1</v>
      </c>
      <c r="I19" s="76" t="s">
        <v>0</v>
      </c>
      <c r="J19" s="76">
        <v>1</v>
      </c>
      <c r="K19" s="76">
        <v>1</v>
      </c>
      <c r="L19" s="76" t="s">
        <v>0</v>
      </c>
      <c r="M19" s="76" t="s">
        <v>0</v>
      </c>
      <c r="N19" s="76" t="s">
        <v>0</v>
      </c>
      <c r="O19" s="76" t="s">
        <v>0</v>
      </c>
      <c r="P19" s="76">
        <v>0</v>
      </c>
      <c r="Q19" s="76">
        <v>0</v>
      </c>
      <c r="R19" s="76">
        <v>0</v>
      </c>
      <c r="S19" s="76" t="s">
        <v>0</v>
      </c>
      <c r="T19" s="76">
        <v>7</v>
      </c>
      <c r="U19" s="76">
        <v>3</v>
      </c>
      <c r="V19" s="6">
        <f t="shared" si="4"/>
        <v>35</v>
      </c>
      <c r="X19" s="90" t="s">
        <v>53</v>
      </c>
      <c r="Y19" s="91"/>
      <c r="Z19" s="65" t="s">
        <v>52</v>
      </c>
      <c r="AA19" s="65" t="s">
        <v>51</v>
      </c>
    </row>
    <row r="20" spans="1:27" x14ac:dyDescent="0.3">
      <c r="A20" s="1">
        <v>15</v>
      </c>
      <c r="B20" s="1" t="s">
        <v>104</v>
      </c>
      <c r="C20" s="77">
        <v>1</v>
      </c>
      <c r="D20" s="77" t="s">
        <v>29</v>
      </c>
      <c r="E20" s="76">
        <v>1</v>
      </c>
      <c r="F20" s="76">
        <v>0</v>
      </c>
      <c r="G20" s="76">
        <v>1</v>
      </c>
      <c r="H20" s="76">
        <v>1</v>
      </c>
      <c r="I20" s="76" t="s">
        <v>0</v>
      </c>
      <c r="J20" s="76">
        <v>1</v>
      </c>
      <c r="K20" s="76">
        <v>1</v>
      </c>
      <c r="L20" s="76">
        <v>1</v>
      </c>
      <c r="M20" s="76">
        <v>1</v>
      </c>
      <c r="N20" s="76">
        <v>0</v>
      </c>
      <c r="O20" s="76">
        <v>1</v>
      </c>
      <c r="P20" s="76">
        <v>0</v>
      </c>
      <c r="Q20" s="76">
        <v>1</v>
      </c>
      <c r="R20" s="76">
        <v>0</v>
      </c>
      <c r="S20" s="76" t="s">
        <v>0</v>
      </c>
      <c r="T20" s="76">
        <v>9</v>
      </c>
      <c r="U20" s="76">
        <v>3</v>
      </c>
      <c r="V20" s="6">
        <f t="shared" si="4"/>
        <v>45</v>
      </c>
      <c r="X20" s="95" t="s">
        <v>46</v>
      </c>
      <c r="Y20" s="96"/>
      <c r="Z20" s="71">
        <f>COUNTIF(V6:V24,"&gt;=85")</f>
        <v>0</v>
      </c>
      <c r="AA20" s="71">
        <f>Z20/X1*100</f>
        <v>0</v>
      </c>
    </row>
    <row r="21" spans="1:27" x14ac:dyDescent="0.3">
      <c r="A21" s="1">
        <v>16</v>
      </c>
      <c r="B21" s="1" t="s">
        <v>105</v>
      </c>
      <c r="C21" s="77">
        <v>2</v>
      </c>
      <c r="D21" s="77" t="s">
        <v>29</v>
      </c>
      <c r="E21" s="76">
        <v>1</v>
      </c>
      <c r="F21" s="76">
        <v>1</v>
      </c>
      <c r="G21" s="76">
        <v>1</v>
      </c>
      <c r="H21" s="76">
        <v>1</v>
      </c>
      <c r="I21" s="76">
        <v>1</v>
      </c>
      <c r="J21" s="76">
        <v>1</v>
      </c>
      <c r="K21" s="76">
        <v>1</v>
      </c>
      <c r="L21" s="76">
        <v>0</v>
      </c>
      <c r="M21" s="76">
        <v>0</v>
      </c>
      <c r="N21" s="76">
        <v>0</v>
      </c>
      <c r="O21" s="76">
        <v>0</v>
      </c>
      <c r="P21" s="76">
        <v>1</v>
      </c>
      <c r="Q21" s="76">
        <v>2</v>
      </c>
      <c r="R21" s="76">
        <v>2</v>
      </c>
      <c r="S21" s="76" t="s">
        <v>0</v>
      </c>
      <c r="T21" s="76">
        <v>13</v>
      </c>
      <c r="U21" s="76">
        <v>4</v>
      </c>
      <c r="V21" s="6">
        <f t="shared" si="4"/>
        <v>65</v>
      </c>
      <c r="X21" s="95" t="s">
        <v>47</v>
      </c>
      <c r="Y21" s="97"/>
      <c r="Z21" s="71">
        <f>COUNTIF(V6:V24,"&gt;=75")-Z20</f>
        <v>0</v>
      </c>
      <c r="AA21" s="71">
        <f>Z21/X1*100</f>
        <v>0</v>
      </c>
    </row>
    <row r="22" spans="1:27" x14ac:dyDescent="0.3">
      <c r="A22" s="1">
        <v>17</v>
      </c>
      <c r="B22" s="1" t="s">
        <v>106</v>
      </c>
      <c r="C22" s="77">
        <v>2</v>
      </c>
      <c r="D22" s="77" t="s">
        <v>29</v>
      </c>
      <c r="E22" s="76">
        <v>1</v>
      </c>
      <c r="F22" s="76">
        <v>1</v>
      </c>
      <c r="G22" s="76">
        <v>2</v>
      </c>
      <c r="H22" s="76">
        <v>0</v>
      </c>
      <c r="I22" s="76">
        <v>1</v>
      </c>
      <c r="J22" s="76">
        <v>1</v>
      </c>
      <c r="K22" s="76">
        <v>1</v>
      </c>
      <c r="L22" s="76">
        <v>0</v>
      </c>
      <c r="M22" s="76" t="s">
        <v>0</v>
      </c>
      <c r="N22" s="76">
        <v>2</v>
      </c>
      <c r="O22" s="76" t="s">
        <v>0</v>
      </c>
      <c r="P22" s="76" t="s">
        <v>0</v>
      </c>
      <c r="Q22" s="76">
        <v>2</v>
      </c>
      <c r="R22" s="76">
        <v>2</v>
      </c>
      <c r="S22" s="76" t="s">
        <v>0</v>
      </c>
      <c r="T22" s="76">
        <v>13</v>
      </c>
      <c r="U22" s="76">
        <v>4</v>
      </c>
      <c r="V22" s="6">
        <f t="shared" si="4"/>
        <v>65</v>
      </c>
      <c r="X22" s="95" t="s">
        <v>48</v>
      </c>
      <c r="Y22" s="96"/>
      <c r="Z22" s="71">
        <f>COUNTIF(V6:V24,"&gt;=65")-Z21-Z20</f>
        <v>4</v>
      </c>
      <c r="AA22" s="71">
        <f>Z22/X1*100</f>
        <v>23.52941176470588</v>
      </c>
    </row>
    <row r="23" spans="1:27" x14ac:dyDescent="0.3">
      <c r="A23" s="1">
        <v>18</v>
      </c>
      <c r="B23" s="1"/>
      <c r="C23" s="2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64"/>
      <c r="U23" s="2"/>
      <c r="V23" s="6">
        <f t="shared" si="4"/>
        <v>0</v>
      </c>
      <c r="X23" s="95" t="s">
        <v>49</v>
      </c>
      <c r="Y23" s="96"/>
      <c r="Z23" s="71">
        <f>COUNTIF(V6:V24,"&gt;=50")-Z22-Z21-Z20</f>
        <v>7</v>
      </c>
      <c r="AA23" s="71">
        <f>Z23/X1*100</f>
        <v>41.17647058823529</v>
      </c>
    </row>
    <row r="24" spans="1:27" x14ac:dyDescent="0.3">
      <c r="A24" s="1">
        <v>19</v>
      </c>
      <c r="B24" s="1"/>
      <c r="C24" s="2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64"/>
      <c r="U24" s="2"/>
      <c r="V24" s="6">
        <f t="shared" si="4"/>
        <v>0</v>
      </c>
      <c r="X24" s="95" t="s">
        <v>50</v>
      </c>
      <c r="Y24" s="96"/>
      <c r="Z24" s="71">
        <f>COUNTIF(V6:V22,"&lt;50")</f>
        <v>6</v>
      </c>
      <c r="AA24" s="71">
        <f>Z24/X1*100</f>
        <v>35.294117647058826</v>
      </c>
    </row>
    <row r="25" spans="1:27" x14ac:dyDescent="0.3">
      <c r="A25" s="1"/>
      <c r="B25" s="1"/>
      <c r="C25" s="2"/>
      <c r="D25" s="2"/>
      <c r="E25" s="7">
        <f t="shared" ref="E25:S25" si="5">AVERAGE(E6:E24)/E1*100</f>
        <v>94.117647058823522</v>
      </c>
      <c r="F25" s="7">
        <f t="shared" si="5"/>
        <v>58.82352941176471</v>
      </c>
      <c r="G25" s="7">
        <f t="shared" si="5"/>
        <v>58.82352941176471</v>
      </c>
      <c r="H25" s="7">
        <f t="shared" si="5"/>
        <v>94.117647058823522</v>
      </c>
      <c r="I25" s="7">
        <f t="shared" si="5"/>
        <v>75</v>
      </c>
      <c r="J25" s="7">
        <f t="shared" si="5"/>
        <v>100</v>
      </c>
      <c r="K25" s="7">
        <f t="shared" si="5"/>
        <v>88.235294117647058</v>
      </c>
      <c r="L25" s="7">
        <f t="shared" si="5"/>
        <v>37.5</v>
      </c>
      <c r="M25" s="7">
        <f t="shared" si="5"/>
        <v>23.076923076923077</v>
      </c>
      <c r="N25" s="7">
        <f t="shared" si="5"/>
        <v>25</v>
      </c>
      <c r="O25" s="7">
        <f t="shared" si="5"/>
        <v>23.076923076923077</v>
      </c>
      <c r="P25" s="7">
        <f t="shared" si="5"/>
        <v>42.857142857142854</v>
      </c>
      <c r="Q25" s="7">
        <f t="shared" si="5"/>
        <v>79.411764705882348</v>
      </c>
      <c r="R25" s="7">
        <f t="shared" si="5"/>
        <v>64.705882352941174</v>
      </c>
      <c r="S25" s="7">
        <f t="shared" si="5"/>
        <v>0</v>
      </c>
      <c r="T25" s="36">
        <f>AVERAGE(T6:T24)</f>
        <v>10.470588235294118</v>
      </c>
      <c r="U25" s="36">
        <f>AVERAGE(U6:U24)</f>
        <v>3.6470588235294117</v>
      </c>
      <c r="V25" s="36">
        <f>AVERAGE(V6:V24)</f>
        <v>46.842105263157897</v>
      </c>
      <c r="X25" s="28"/>
      <c r="Y25" s="28"/>
      <c r="Z25" s="28"/>
    </row>
    <row r="26" spans="1:27" s="28" customFormat="1" x14ac:dyDescent="0.3">
      <c r="C26" s="37"/>
      <c r="D26" s="37"/>
      <c r="T26" s="38"/>
      <c r="U26" s="37"/>
      <c r="X26"/>
      <c r="Y26"/>
      <c r="Z26"/>
    </row>
    <row r="27" spans="1:27" ht="322.5" customHeight="1" x14ac:dyDescent="0.3">
      <c r="E27" s="72" t="str">
        <f>'2'!B3</f>
        <v>1. 1. Умение выполнять арифметические действия с числами и числовыми выражениями. Выполнять устно сложение, вычитание, умножение и деление однозначных, двузначных и трехзначных чисел в случаях, сводимых к действиям в пределах 100 (в том числе с нулем и числом 1).</v>
      </c>
      <c r="F27" s="72" t="str">
        <f>'2'!B4</f>
        <v>2. 2. Умение выполнять арифметические действия с числами и числовыми выражениями. Вычислять значение числового выражения (содержащего 2–3 арифметических действия, со скобками и без скобок).</v>
      </c>
      <c r="G27" s="72" t="str">
        <f>'2'!B5</f>
        <v>3. 3.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Решать арифметическим способом (в 1–2 действия) учебные задачи и задачи, связанные с повседневной жизнью.</v>
      </c>
      <c r="H27" s="72" t="str">
        <f>'2'!B6</f>
        <v>4. 4. 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явлений.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сантиметр,сантиметр – миллиметр).</v>
      </c>
      <c r="I27" s="72" t="str">
        <f>'2'!B7</f>
        <v>5.1. 5.1. Умение исследовать, распознавать геометрические фигуры. Вычислять периметр треугольника, прямоугольника и квадрата, площадь прямоугольника и квадрата.</v>
      </c>
      <c r="J27" s="72" t="str">
        <f>'2'!B8</f>
        <v>5.2. 5.2. Умение изображать геометрические фигуры. Выполнять построение геометрических фигур с заданными измерениями (отрезок, квадрат, прямоугольник) с помощью линейки, угольника.</v>
      </c>
      <c r="K27" s="72" t="str">
        <f>'2'!B9</f>
        <v>6.1. 6.1. Умение работать с таблицами, схемами, графиками диаграммами. Читать несложные готовые таблицы.</v>
      </c>
      <c r="L27" s="72" t="str">
        <f>'2'!B10</f>
        <v>6.2. 6.2. Умение работать с таблицами, схемами, графиками диаграммами, анализировать и интерпретировать данные. Сравнивать и обобщать информацию, представленную в строках и столбцах несложных таблиц и диаграмм.</v>
      </c>
      <c r="M27" s="72" t="str">
        <f>'2'!B11</f>
        <v>7. 7. Умение выполнять арифметические действия с числами и числовыми выражениями. Выполнять письменно действия с многозначными числами (сложение, вычитание, умножение и деление на однозначное, двузначное числа в пределах 10 000) с использованием таблиц сложения и умножения чисел, алгоритмов письменных арифметических действий (в том числе деления с остатком).</v>
      </c>
      <c r="N27" s="72" t="str">
        <f>'2'!B12</f>
        <v>8. 8. Умение решать текстовые задачи. Читать, записывать и сравнивать величины (массу, время, длину, площадь, скорость), используя основные единицы измерения величин и соотношения между ними (килограмм – грамм; час – минута, минута – секунда; километр – метр, метр – дециметр, дециметр – сантиметр, метр – сантиметр, сантиметр – миллиметр);
решать задачи в 3–4 действия.</v>
      </c>
      <c r="O27" s="72" t="str">
        <f>'2'!B13</f>
        <v>9.1. 9.1.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</v>
      </c>
      <c r="P27" s="72" t="str">
        <f>'2'!B14</f>
        <v>9.2. 9.2. Овладение основами логического и алгоритмического мышления. Интерпретировать информацию, полученную при проведении несложных исследований (объяснять, сравнивать и обобщать данные, делать выводы и прогнозы).</v>
      </c>
      <c r="Q27" s="72" t="str">
        <f>'2'!B15</f>
        <v xml:space="preserve">10. 10. Овладение основами логического и алгоритмического мышления 
Собирать, представлять, интерпретировать информацию.
</v>
      </c>
      <c r="R27" s="72" t="str">
        <f>'2'!B16</f>
        <v>11. 11. Овладение основами пространственного воображения. Описывать взаимное расположение предметов в пространстве и на плоскости.</v>
      </c>
      <c r="S27" s="72" t="str">
        <f>'2'!B17</f>
        <v>12. 12. Овладение основами логического и алгоритмического мышления. 
Решать задачи в 3–4 действия.</v>
      </c>
    </row>
    <row r="34" spans="3:4" x14ac:dyDescent="0.3">
      <c r="C34"/>
      <c r="D34"/>
    </row>
    <row r="35" spans="3:4" x14ac:dyDescent="0.3">
      <c r="C35"/>
      <c r="D35"/>
    </row>
    <row r="36" spans="3:4" x14ac:dyDescent="0.3">
      <c r="C36"/>
      <c r="D36"/>
    </row>
    <row r="37" spans="3:4" x14ac:dyDescent="0.3">
      <c r="C37"/>
      <c r="D37"/>
    </row>
    <row r="39" spans="3:4" x14ac:dyDescent="0.3">
      <c r="C39"/>
      <c r="D39"/>
    </row>
    <row r="40" spans="3:4" x14ac:dyDescent="0.3">
      <c r="C40"/>
      <c r="D40"/>
    </row>
    <row r="42" spans="3:4" x14ac:dyDescent="0.3">
      <c r="C42"/>
      <c r="D42"/>
    </row>
    <row r="43" spans="3:4" x14ac:dyDescent="0.3">
      <c r="C43"/>
      <c r="D43"/>
    </row>
    <row r="44" spans="3:4" x14ac:dyDescent="0.3">
      <c r="C44"/>
      <c r="D44"/>
    </row>
  </sheetData>
  <mergeCells count="25">
    <mergeCell ref="X22:Y22"/>
    <mergeCell ref="X23:Y23"/>
    <mergeCell ref="X24:Y24"/>
    <mergeCell ref="X15:Y15"/>
    <mergeCell ref="X16:Y16"/>
    <mergeCell ref="X17:Y17"/>
    <mergeCell ref="X19:Y19"/>
    <mergeCell ref="X20:Y20"/>
    <mergeCell ref="X21:Y21"/>
    <mergeCell ref="X14:Y14"/>
    <mergeCell ref="AM1:AN1"/>
    <mergeCell ref="AM2:AN2"/>
    <mergeCell ref="A3:A5"/>
    <mergeCell ref="B3:B5"/>
    <mergeCell ref="C3:C5"/>
    <mergeCell ref="D3:D5"/>
    <mergeCell ref="E3:S3"/>
    <mergeCell ref="T3:T5"/>
    <mergeCell ref="U3:U5"/>
    <mergeCell ref="V3:V5"/>
    <mergeCell ref="AM3:AN3"/>
    <mergeCell ref="AM4:AN4"/>
    <mergeCell ref="AM5:AN5"/>
    <mergeCell ref="X12:Y12"/>
    <mergeCell ref="X13:Y13"/>
  </mergeCells>
  <conditionalFormatting sqref="U6:U24">
    <cfRule type="cellIs" dxfId="5" priority="7" operator="equal">
      <formula>3</formula>
    </cfRule>
    <cfRule type="cellIs" dxfId="4" priority="8" operator="equal">
      <formula>4</formula>
    </cfRule>
    <cfRule type="cellIs" dxfId="3" priority="9" operator="equal">
      <formula>2</formula>
    </cfRule>
    <cfRule type="cellIs" dxfId="2" priority="10" operator="equal">
      <formula>5</formula>
    </cfRule>
  </conditionalFormatting>
  <conditionalFormatting sqref="E25:S25">
    <cfRule type="cellIs" dxfId="1" priority="5" operator="lessThan">
      <formula>50</formula>
    </cfRule>
    <cfRule type="cellIs" dxfId="0" priority="6" operator="lessThan">
      <formula>50</formula>
    </cfRule>
  </conditionalFormatting>
  <pageMargins left="0.7" right="0.7" top="0.75" bottom="0.75" header="0.3" footer="0.3"/>
  <pageSetup paperSize="9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[1]Служебный!#REF!</xm:f>
          </x14:formula1>
          <xm:sqref>C6:C22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view="pageBreakPreview" zoomScale="60" zoomScaleNormal="100" workbookViewId="0">
      <selection activeCell="E3" sqref="E3"/>
    </sheetView>
  </sheetViews>
  <sheetFormatPr defaultRowHeight="14.4" x14ac:dyDescent="0.3"/>
  <cols>
    <col min="2" max="2" width="24" customWidth="1"/>
    <col min="3" max="7" width="9.33203125" bestFit="1" customWidth="1"/>
    <col min="8" max="8" width="11.5546875" bestFit="1" customWidth="1"/>
    <col min="9" max="9" width="10.44140625" bestFit="1" customWidth="1"/>
    <col min="10" max="10" width="9.33203125" bestFit="1" customWidth="1"/>
    <col min="11" max="11" width="9.33203125" customWidth="1"/>
    <col min="12" max="12" width="11.5546875" bestFit="1" customWidth="1"/>
  </cols>
  <sheetData>
    <row r="1" spans="1:13" s="17" customFormat="1" ht="21" customHeight="1" x14ac:dyDescent="0.3">
      <c r="A1" s="98" t="s">
        <v>2</v>
      </c>
      <c r="B1" s="100" t="s">
        <v>19</v>
      </c>
      <c r="C1" s="102" t="s">
        <v>20</v>
      </c>
      <c r="D1" s="104" t="s">
        <v>44</v>
      </c>
      <c r="E1" s="105"/>
      <c r="F1" s="105"/>
      <c r="G1" s="105"/>
      <c r="H1" s="105"/>
      <c r="I1" s="105"/>
      <c r="J1" s="105"/>
      <c r="K1" s="105"/>
      <c r="L1" s="106"/>
      <c r="M1" s="16"/>
    </row>
    <row r="2" spans="1:13" s="17" customFormat="1" ht="106.5" customHeight="1" x14ac:dyDescent="0.3">
      <c r="A2" s="99"/>
      <c r="B2" s="101"/>
      <c r="C2" s="103"/>
      <c r="D2" s="53" t="s">
        <v>21</v>
      </c>
      <c r="E2" s="53" t="s">
        <v>22</v>
      </c>
      <c r="F2" s="53" t="s">
        <v>23</v>
      </c>
      <c r="G2" s="53" t="s">
        <v>24</v>
      </c>
      <c r="H2" s="54" t="s">
        <v>31</v>
      </c>
      <c r="I2" s="54" t="s">
        <v>32</v>
      </c>
      <c r="J2" s="59" t="s">
        <v>26</v>
      </c>
      <c r="K2" s="59" t="s">
        <v>25</v>
      </c>
      <c r="L2" s="59" t="s">
        <v>34</v>
      </c>
      <c r="M2" s="18"/>
    </row>
    <row r="3" spans="1:13" s="17" customFormat="1" ht="13.8" x14ac:dyDescent="0.3">
      <c r="A3" s="19" t="s">
        <v>28</v>
      </c>
      <c r="B3" s="20" t="s">
        <v>107</v>
      </c>
      <c r="C3" s="21">
        <f>'4А'!X1</f>
        <v>18</v>
      </c>
      <c r="D3" s="55">
        <f>'4А'!Y10</f>
        <v>1</v>
      </c>
      <c r="E3" s="55">
        <f>'4А'!Y9</f>
        <v>7</v>
      </c>
      <c r="F3" s="55">
        <f>'4А'!Y8</f>
        <v>10</v>
      </c>
      <c r="G3" s="55">
        <f>'4А'!Y7</f>
        <v>0</v>
      </c>
      <c r="H3" s="56">
        <f>'4А'!Z13</f>
        <v>100</v>
      </c>
      <c r="I3" s="56">
        <f>'4А'!Z14</f>
        <v>44.444444444444443</v>
      </c>
      <c r="J3" s="60">
        <f>'4А'!Z15</f>
        <v>9.6111111111111107</v>
      </c>
      <c r="K3" s="60">
        <f>'4А'!Z16</f>
        <v>3.5</v>
      </c>
      <c r="L3" s="60">
        <f>'4А'!Z17</f>
        <v>43.25</v>
      </c>
      <c r="M3" s="22"/>
    </row>
    <row r="4" spans="1:13" s="17" customFormat="1" ht="13.8" x14ac:dyDescent="0.3">
      <c r="A4" s="19" t="s">
        <v>29</v>
      </c>
      <c r="B4" s="23" t="s">
        <v>108</v>
      </c>
      <c r="C4" s="21">
        <f>'4Б'!X1</f>
        <v>17</v>
      </c>
      <c r="D4" s="55">
        <f>'4Б'!Y10</f>
        <v>0</v>
      </c>
      <c r="E4" s="55">
        <f>'4Б'!Y9</f>
        <v>11</v>
      </c>
      <c r="F4" s="55">
        <f>'4Б'!Y8</f>
        <v>6</v>
      </c>
      <c r="G4" s="55">
        <f>'4Б'!Y7</f>
        <v>0</v>
      </c>
      <c r="H4" s="56">
        <f>'4А'!Z13</f>
        <v>100</v>
      </c>
      <c r="I4" s="56">
        <f>'4Б'!Z14</f>
        <v>64.705882352941174</v>
      </c>
      <c r="J4" s="60">
        <f>'4Б'!Z15</f>
        <v>10.470588235294118</v>
      </c>
      <c r="K4" s="60">
        <f>'4Б'!Z16</f>
        <v>3.6470588235294117</v>
      </c>
      <c r="L4" s="60">
        <f>'4Б'!Z17</f>
        <v>46.842105263157897</v>
      </c>
      <c r="M4" s="22"/>
    </row>
    <row r="5" spans="1:13" s="17" customFormat="1" ht="13.8" x14ac:dyDescent="0.3">
      <c r="A5" s="25" t="s">
        <v>56</v>
      </c>
      <c r="B5" s="26" t="s">
        <v>27</v>
      </c>
      <c r="C5" s="24">
        <f>SUM(C3:C4)</f>
        <v>35</v>
      </c>
      <c r="D5" s="57">
        <f>SUM(D3:D4)</f>
        <v>1</v>
      </c>
      <c r="E5" s="57">
        <f>SUM(E3:E4)</f>
        <v>18</v>
      </c>
      <c r="F5" s="57">
        <f>SUM(F3:F4)</f>
        <v>16</v>
      </c>
      <c r="G5" s="57">
        <f>SUM(G3:G4)</f>
        <v>0</v>
      </c>
      <c r="H5" s="58">
        <f>'1'!V56</f>
        <v>100</v>
      </c>
      <c r="I5" s="58">
        <f>'1'!V57</f>
        <v>54.285714285714285</v>
      </c>
      <c r="J5" s="61">
        <f>'1'!V58</f>
        <v>10.028571428571428</v>
      </c>
      <c r="K5" s="61">
        <f>'1'!V59</f>
        <v>3.5714285714285716</v>
      </c>
      <c r="L5" s="61">
        <f>'1'!V60</f>
        <v>50.142857142857146</v>
      </c>
      <c r="M5" s="22"/>
    </row>
  </sheetData>
  <mergeCells count="4">
    <mergeCell ref="A1:A2"/>
    <mergeCell ref="B1:B2"/>
    <mergeCell ref="C1:C2"/>
    <mergeCell ref="D1:L1"/>
  </mergeCells>
  <pageMargins left="0.7" right="0.7" top="0.75" bottom="0.75" header="0.3" footer="0.3"/>
  <pageSetup paperSize="9" scale="6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</vt:lpstr>
      <vt:lpstr>2</vt:lpstr>
      <vt:lpstr>4А</vt:lpstr>
      <vt:lpstr>4Б</vt:lpstr>
      <vt:lpstr>показатели</vt:lpstr>
      <vt:lpstr>уровни</vt:lpstr>
      <vt:lpstr>отметки</vt:lpstr>
      <vt:lpstr>качество</vt:lpstr>
      <vt:lpstr>процент вып-я</vt:lpstr>
      <vt:lpstr>задания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Николаева</dc:creator>
  <cp:lastModifiedBy>User</cp:lastModifiedBy>
  <cp:lastPrinted>2023-01-19T06:00:04Z</cp:lastPrinted>
  <dcterms:created xsi:type="dcterms:W3CDTF">2016-10-24T20:28:15Z</dcterms:created>
  <dcterms:modified xsi:type="dcterms:W3CDTF">2023-01-19T06:02:21Z</dcterms:modified>
</cp:coreProperties>
</file>